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20\EON\zverenenie web\"/>
    </mc:Choice>
  </mc:AlternateContent>
  <bookViews>
    <workbookView xWindow="0" yWindow="0" windowWidth="23040" windowHeight="7752"/>
  </bookViews>
  <sheets>
    <sheet name="05_KE_EON_2020" sheetId="12" r:id="rId1"/>
  </sheets>
  <calcPr calcId="162913"/>
</workbook>
</file>

<file path=xl/calcChain.xml><?xml version="1.0" encoding="utf-8"?>
<calcChain xmlns="http://schemas.openxmlformats.org/spreadsheetml/2006/main">
  <c r="C18" i="12" l="1"/>
  <c r="C21" i="12" l="1"/>
  <c r="E21" i="12" s="1"/>
  <c r="E23" i="12"/>
  <c r="D23" i="12"/>
  <c r="E17" i="12"/>
  <c r="D17" i="12"/>
  <c r="C17" i="12"/>
  <c r="C20" i="12"/>
  <c r="E20" i="12" s="1"/>
  <c r="C27" i="12"/>
  <c r="E27" i="12" s="1"/>
  <c r="E25" i="12"/>
  <c r="D25" i="12"/>
  <c r="D28" i="12"/>
  <c r="E28" i="12" s="1"/>
  <c r="E29" i="12"/>
  <c r="D30" i="12"/>
  <c r="E30" i="12" s="1"/>
  <c r="D27" i="12"/>
  <c r="D22" i="12"/>
  <c r="E22" i="12"/>
  <c r="E24" i="12"/>
  <c r="D19" i="12"/>
  <c r="E19" i="12" s="1"/>
  <c r="E18" i="12"/>
  <c r="C16" i="12"/>
  <c r="C15" i="12"/>
  <c r="D15" i="12" s="1"/>
  <c r="D14" i="12"/>
  <c r="E13" i="12"/>
  <c r="E11" i="12"/>
  <c r="D11" i="12"/>
  <c r="E10" i="12"/>
  <c r="D10" i="12"/>
  <c r="C9" i="12"/>
  <c r="C25" i="12" l="1"/>
  <c r="E16" i="12"/>
  <c r="C8" i="12"/>
  <c r="C10" i="12"/>
  <c r="C11" i="12"/>
  <c r="C12" i="12"/>
  <c r="E7" i="12"/>
  <c r="D7" i="12"/>
  <c r="E6" i="12"/>
  <c r="D6" i="12"/>
  <c r="E5" i="12"/>
  <c r="D5" i="12"/>
  <c r="E4" i="12"/>
  <c r="D4" i="12"/>
  <c r="C4" i="12" l="1"/>
  <c r="C7" i="12"/>
  <c r="C6" i="12"/>
  <c r="C5" i="12"/>
  <c r="E26" i="12" l="1"/>
  <c r="D31" i="12" l="1"/>
  <c r="E31" i="12" s="1"/>
  <c r="D32" i="12" l="1"/>
  <c r="E14" i="12" l="1"/>
  <c r="E15" i="12"/>
  <c r="C32" i="12"/>
  <c r="E32" i="12"/>
</calcChain>
</file>

<file path=xl/sharedStrings.xml><?xml version="1.0" encoding="utf-8"?>
<sst xmlns="http://schemas.openxmlformats.org/spreadsheetml/2006/main" count="63" uniqueCount="62">
  <si>
    <t>Cestovné</t>
  </si>
  <si>
    <t>Zákonné sociálne odvody ku mzdám</t>
  </si>
  <si>
    <t>Stravné</t>
  </si>
  <si>
    <t>Poplatky banke</t>
  </si>
  <si>
    <t>Metodická činnosť a projekty</t>
  </si>
  <si>
    <t>Krajské stredisko Košice</t>
  </si>
  <si>
    <t xml:space="preserve">Ekonomicky oprávnené náklady, ods. 5, Zák. č. 448/2008 </t>
  </si>
  <si>
    <t>ŠSP</t>
  </si>
  <si>
    <t>SR</t>
  </si>
  <si>
    <t>Ochrana objektu</t>
  </si>
  <si>
    <t>2020</t>
  </si>
  <si>
    <t>Mzdové náklady</t>
  </si>
  <si>
    <t>610 mzdy, 637006 príspevok rekreácia</t>
  </si>
  <si>
    <t>620 odvody</t>
  </si>
  <si>
    <t>631001 cestovné</t>
  </si>
  <si>
    <t>Energie elektrina</t>
  </si>
  <si>
    <t>632001 energie elektrina</t>
  </si>
  <si>
    <t>Energie teplo</t>
  </si>
  <si>
    <t>632001 energie teplo</t>
  </si>
  <si>
    <t>Vodné a stočné</t>
  </si>
  <si>
    <t>632002 vodné a stočné</t>
  </si>
  <si>
    <t>Telefóny, internet, prenos dát</t>
  </si>
  <si>
    <t>632004 internet a prenos dát, 632005 telefóny</t>
  </si>
  <si>
    <t>Poštové</t>
  </si>
  <si>
    <t>632003 poštové</t>
  </si>
  <si>
    <t>Materiál (interiérové vybavenie)</t>
  </si>
  <si>
    <t>633001 interiér. vybavenie</t>
  </si>
  <si>
    <t>Materiál (kanc., hyg. a čisť, dezinfekcia)</t>
  </si>
  <si>
    <t>633006 kanc, hyg, čisť, dezinf mat</t>
  </si>
  <si>
    <t>Kompenzačné a pracovné pomôcky (ochranné)</t>
  </si>
  <si>
    <t>633009 kompenzačné pomôcky, 633010 pracovné pomôcky (odevy, ochranné)</t>
  </si>
  <si>
    <t>PHM, servis SMV, poistenie PZP SMV, poplatky</t>
  </si>
  <si>
    <t>634001 PHM, 634002 servis SMV, 634003 poistenie PZP SMV, 634005 poplatky karty</t>
  </si>
  <si>
    <t>Nájomné a sl. spojené s nájmom</t>
  </si>
  <si>
    <t>Školenia, semináre, konferencie</t>
  </si>
  <si>
    <t>637001 školenia, semináre, konf.</t>
  </si>
  <si>
    <t>Revízie (PO, BOZP a zdrav. dohľad)</t>
  </si>
  <si>
    <t>637004 revízie, zdrav. Dohľad, 637034 vstupné prehliadky</t>
  </si>
  <si>
    <t>Vedenie účtovníctva, ostatné všeob. služby</t>
  </si>
  <si>
    <t>Audit účtovníctva ÚNSS - povinný</t>
  </si>
  <si>
    <t>637005 audit účtovníctva</t>
  </si>
  <si>
    <t>637005 metodická činnosť</t>
  </si>
  <si>
    <t>637014 stravné</t>
  </si>
  <si>
    <t>Služby IKT a podpora softvéru</t>
  </si>
  <si>
    <t>637040 služby IKT, 637040 podpora sw</t>
  </si>
  <si>
    <t>Poistenie</t>
  </si>
  <si>
    <t>637015 poistenie</t>
  </si>
  <si>
    <t>Dane a poplatky (odpad, RTVS)</t>
  </si>
  <si>
    <t>637035 dane a poplatky (odpad, RTVS)</t>
  </si>
  <si>
    <t>637012 poplatky banke</t>
  </si>
  <si>
    <t>Náhrady miezd - nemocenské</t>
  </si>
  <si>
    <t>642015 NM nemocenské</t>
  </si>
  <si>
    <t>EON SPOLU</t>
  </si>
  <si>
    <t>Odmeny zamestnancom mim. pomer (DPČ)</t>
  </si>
  <si>
    <t>637027 odmeny zamestnancom mim. pomer (DPČ)</t>
  </si>
  <si>
    <t>Energie plyn</t>
  </si>
  <si>
    <t>632001 energie plyn</t>
  </si>
  <si>
    <t>Štandardná údržba</t>
  </si>
  <si>
    <t>635001 opravy interiér, 635010 opravy komunikač. infraštr.</t>
  </si>
  <si>
    <t>637005 ochrana objektu</t>
  </si>
  <si>
    <t>637004 vedenie účtovníctva, 637004 všeobecné sl (kopír, sťahovanie)</t>
  </si>
  <si>
    <t>636001 nájomné, 637004 sl. spojené s nájmom, 633006 kanc, hyg, čisť, dezinf 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</si>
</sst>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Sk&quot;"/>
    <numFmt numFmtId="167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49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67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67" fontId="2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67" fontId="2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2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167" fontId="2" fillId="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2" borderId="5" xfId="0" applyFill="1" applyBorder="1" applyAlignment="1">
      <alignment horizontal="left" indent="1"/>
    </xf>
    <xf numFmtId="0" fontId="0" fillId="2" borderId="6" xfId="0" applyFill="1" applyBorder="1" applyAlignment="1">
      <alignment horizontal="left" indent="1"/>
    </xf>
    <xf numFmtId="167" fontId="0" fillId="2" borderId="6" xfId="0" applyNumberFormat="1" applyFill="1" applyBorder="1"/>
    <xf numFmtId="167" fontId="0" fillId="5" borderId="6" xfId="0" applyNumberFormat="1" applyFill="1" applyBorder="1"/>
    <xf numFmtId="167" fontId="0" fillId="4" borderId="7" xfId="0" applyNumberFormat="1" applyFill="1" applyBorder="1"/>
    <xf numFmtId="0" fontId="0" fillId="2" borderId="8" xfId="0" applyFill="1" applyBorder="1" applyAlignment="1">
      <alignment horizontal="left" indent="1"/>
    </xf>
    <xf numFmtId="0" fontId="0" fillId="2" borderId="9" xfId="0" applyFill="1" applyBorder="1" applyAlignment="1">
      <alignment horizontal="left" indent="1"/>
    </xf>
    <xf numFmtId="167" fontId="0" fillId="2" borderId="9" xfId="0" applyNumberFormat="1" applyFill="1" applyBorder="1"/>
    <xf numFmtId="167" fontId="0" fillId="5" borderId="10" xfId="0" applyNumberFormat="1" applyFill="1" applyBorder="1"/>
    <xf numFmtId="167" fontId="0" fillId="4" borderId="11" xfId="0" applyNumberFormat="1" applyFill="1" applyBorder="1"/>
    <xf numFmtId="0" fontId="0" fillId="2" borderId="12" xfId="0" applyFill="1" applyBorder="1" applyAlignment="1">
      <alignment horizontal="left" indent="1"/>
    </xf>
    <xf numFmtId="0" fontId="0" fillId="2" borderId="13" xfId="0" applyFill="1" applyBorder="1" applyAlignment="1">
      <alignment horizontal="left" indent="1"/>
    </xf>
    <xf numFmtId="167" fontId="0" fillId="5" borderId="13" xfId="0" applyNumberFormat="1" applyFill="1" applyBorder="1"/>
    <xf numFmtId="167" fontId="0" fillId="4" borderId="14" xfId="0" applyNumberFormat="1" applyFill="1" applyBorder="1"/>
    <xf numFmtId="0" fontId="0" fillId="2" borderId="15" xfId="0" applyFill="1" applyBorder="1" applyAlignment="1">
      <alignment horizontal="left" indent="1"/>
    </xf>
    <xf numFmtId="0" fontId="0" fillId="2" borderId="16" xfId="0" applyFill="1" applyBorder="1" applyAlignment="1">
      <alignment horizontal="left" indent="1"/>
    </xf>
    <xf numFmtId="167" fontId="0" fillId="2" borderId="16" xfId="0" applyNumberFormat="1" applyFill="1" applyBorder="1"/>
    <xf numFmtId="167" fontId="0" fillId="5" borderId="16" xfId="0" applyNumberFormat="1" applyFill="1" applyBorder="1"/>
    <xf numFmtId="167" fontId="0" fillId="4" borderId="17" xfId="0" applyNumberFormat="1" applyFill="1" applyBorder="1"/>
    <xf numFmtId="167" fontId="0" fillId="5" borderId="9" xfId="0" applyNumberFormat="1" applyFill="1" applyBorder="1"/>
    <xf numFmtId="167" fontId="0" fillId="4" borderId="18" xfId="0" applyNumberFormat="1" applyFill="1" applyBorder="1"/>
    <xf numFmtId="0" fontId="0" fillId="2" borderId="19" xfId="0" applyFill="1" applyBorder="1" applyAlignment="1">
      <alignment horizontal="left" indent="1"/>
    </xf>
    <xf numFmtId="0" fontId="0" fillId="2" borderId="10" xfId="0" applyFill="1" applyBorder="1" applyAlignment="1">
      <alignment horizontal="left" indent="1"/>
    </xf>
    <xf numFmtId="167" fontId="0" fillId="2" borderId="10" xfId="0" applyNumberFormat="1" applyFill="1" applyBorder="1"/>
    <xf numFmtId="0" fontId="0" fillId="2" borderId="0" xfId="0" applyFill="1" applyBorder="1" applyAlignment="1">
      <alignment horizontal="left" indent="1"/>
    </xf>
    <xf numFmtId="167" fontId="0" fillId="2" borderId="13" xfId="0" applyNumberFormat="1" applyFill="1" applyBorder="1"/>
    <xf numFmtId="0" fontId="0" fillId="2" borderId="20" xfId="0" applyFill="1" applyBorder="1" applyAlignment="1">
      <alignment horizontal="left" indent="1"/>
    </xf>
    <xf numFmtId="0" fontId="0" fillId="2" borderId="21" xfId="0" applyFill="1" applyBorder="1" applyAlignment="1">
      <alignment horizontal="left" indent="1"/>
    </xf>
    <xf numFmtId="0" fontId="3" fillId="0" borderId="22" xfId="0" applyFont="1" applyBorder="1" applyAlignment="1">
      <alignment horizontal="left" indent="1"/>
    </xf>
    <xf numFmtId="0" fontId="3" fillId="0" borderId="23" xfId="0" applyFont="1" applyBorder="1" applyAlignment="1">
      <alignment horizontal="left" indent="1"/>
    </xf>
    <xf numFmtId="167" fontId="3" fillId="0" borderId="23" xfId="0" applyNumberFormat="1" applyFont="1" applyBorder="1"/>
    <xf numFmtId="167" fontId="3" fillId="0" borderId="24" xfId="0" applyNumberFormat="1" applyFont="1" applyBorder="1"/>
    <xf numFmtId="0" fontId="0" fillId="0" borderId="0" xfId="0" applyAlignment="1">
      <alignment horizontal="left" indent="1"/>
    </xf>
    <xf numFmtId="167" fontId="0" fillId="0" borderId="0" xfId="0" applyNumberFormat="1"/>
    <xf numFmtId="4" fontId="0" fillId="0" borderId="0" xfId="0" applyNumberFormat="1"/>
    <xf numFmtId="167" fontId="0" fillId="0" borderId="13" xfId="0" applyNumberFormat="1" applyBorder="1"/>
    <xf numFmtId="164" fontId="2" fillId="0" borderId="2" xfId="0" applyNumberFormat="1" applyFont="1" applyBorder="1" applyAlignment="1" applyProtection="1">
      <alignment horizontal="center" vertical="center" wrapText="1" shrinkToFit="1"/>
      <protection hidden="1"/>
    </xf>
    <xf numFmtId="164" fontId="2" fillId="0" borderId="4" xfId="0" applyNumberFormat="1" applyFont="1" applyBorder="1" applyAlignment="1" applyProtection="1">
      <alignment horizontal="center" vertical="center" wrapText="1" shrinkToFit="1"/>
      <protection hidden="1"/>
    </xf>
    <xf numFmtId="164" fontId="2" fillId="0" borderId="3" xfId="0" applyNumberFormat="1" applyFont="1" applyBorder="1" applyAlignment="1" applyProtection="1">
      <alignment horizontal="center" vertical="center" wrapText="1" shrinkToFit="1"/>
      <protection hidden="1"/>
    </xf>
  </cellXfs>
  <cellStyles count="2">
    <cellStyle name="Normálna" xfId="0" builtinId="0"/>
    <cellStyle name="normálne_vuctovacia tabulka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13" workbookViewId="0">
      <selection activeCell="A38" sqref="A38"/>
    </sheetView>
  </sheetViews>
  <sheetFormatPr defaultRowHeight="14.4" x14ac:dyDescent="0.3"/>
  <cols>
    <col min="1" max="1" width="40" bestFit="1" customWidth="1"/>
    <col min="2" max="2" width="52.109375" hidden="1" customWidth="1"/>
    <col min="3" max="3" width="13.21875" style="40" bestFit="1" customWidth="1"/>
    <col min="4" max="5" width="10.44140625" style="40" bestFit="1" customWidth="1"/>
    <col min="6" max="6" width="4.5546875" style="41" customWidth="1"/>
    <col min="7" max="7" width="12.44140625" style="41" bestFit="1" customWidth="1"/>
    <col min="8" max="16" width="8.88671875" style="41"/>
  </cols>
  <sheetData>
    <row r="1" spans="1:16" ht="15" thickBot="1" x14ac:dyDescent="0.35">
      <c r="A1" s="43" t="s">
        <v>6</v>
      </c>
      <c r="B1" s="44"/>
      <c r="C1" s="44"/>
      <c r="D1" s="44"/>
      <c r="E1" s="45"/>
    </row>
    <row r="2" spans="1:16" ht="15" thickBot="1" x14ac:dyDescent="0.35">
      <c r="A2" s="1" t="s">
        <v>5</v>
      </c>
      <c r="B2" s="1" t="s">
        <v>5</v>
      </c>
      <c r="C2" s="2" t="s">
        <v>10</v>
      </c>
      <c r="D2" s="3" t="s">
        <v>7</v>
      </c>
      <c r="E2" s="4" t="s">
        <v>8</v>
      </c>
    </row>
    <row r="3" spans="1:16" ht="15" thickBot="1" x14ac:dyDescent="0.35">
      <c r="A3" s="5"/>
      <c r="B3" s="5"/>
      <c r="C3" s="6"/>
      <c r="D3" s="6"/>
      <c r="E3" s="6"/>
    </row>
    <row r="4" spans="1:16" x14ac:dyDescent="0.3">
      <c r="A4" s="7" t="s">
        <v>11</v>
      </c>
      <c r="B4" s="8" t="s">
        <v>12</v>
      </c>
      <c r="C4" s="9">
        <f>D4+E4</f>
        <v>55994.42</v>
      </c>
      <c r="D4" s="10">
        <f>21989.38+137.5+846.35+4665.52</f>
        <v>27638.75</v>
      </c>
      <c r="E4" s="11">
        <f>22706.29+137.5+846.35+4665.53</f>
        <v>28355.67</v>
      </c>
    </row>
    <row r="5" spans="1:16" x14ac:dyDescent="0.3">
      <c r="A5" s="12" t="s">
        <v>1</v>
      </c>
      <c r="B5" s="13" t="s">
        <v>13</v>
      </c>
      <c r="C5" s="14">
        <f>D5+E5</f>
        <v>18950.849999999999</v>
      </c>
      <c r="D5" s="15">
        <f>7565.88+1441.79+296.2+0.5</f>
        <v>9304.3700000000008</v>
      </c>
      <c r="E5" s="16">
        <f>7907.98+1441.8+296.2+0.5</f>
        <v>9646.48</v>
      </c>
    </row>
    <row r="6" spans="1:16" x14ac:dyDescent="0.3">
      <c r="A6" s="17" t="s">
        <v>0</v>
      </c>
      <c r="B6" s="18" t="s">
        <v>14</v>
      </c>
      <c r="C6" s="42">
        <f>D6+E6</f>
        <v>1052.76</v>
      </c>
      <c r="D6" s="19">
        <f>682.6+11.7</f>
        <v>694.30000000000007</v>
      </c>
      <c r="E6" s="20">
        <f>346.76+11.7</f>
        <v>358.46</v>
      </c>
    </row>
    <row r="7" spans="1:16" x14ac:dyDescent="0.3">
      <c r="A7" s="21" t="s">
        <v>15</v>
      </c>
      <c r="B7" s="22" t="s">
        <v>16</v>
      </c>
      <c r="C7" s="23">
        <f>D7+E7</f>
        <v>2032.5100000000002</v>
      </c>
      <c r="D7" s="24">
        <f>757.83</f>
        <v>757.83</v>
      </c>
      <c r="E7" s="25">
        <f>1271.16+3.52</f>
        <v>1274.68</v>
      </c>
    </row>
    <row r="8" spans="1:16" x14ac:dyDescent="0.3">
      <c r="A8" s="12" t="s">
        <v>17</v>
      </c>
      <c r="B8" s="13" t="s">
        <v>18</v>
      </c>
      <c r="C8" s="14">
        <f t="shared" ref="C8:C12" si="0">D8+E8</f>
        <v>565.17999999999995</v>
      </c>
      <c r="D8" s="26">
        <v>211.09</v>
      </c>
      <c r="E8" s="27">
        <v>354.09</v>
      </c>
    </row>
    <row r="9" spans="1:16" x14ac:dyDescent="0.3">
      <c r="A9" s="12" t="s">
        <v>55</v>
      </c>
      <c r="B9" s="13" t="s">
        <v>56</v>
      </c>
      <c r="C9" s="14">
        <f t="shared" si="0"/>
        <v>2903.01</v>
      </c>
      <c r="D9" s="26">
        <v>1084.27</v>
      </c>
      <c r="E9" s="27">
        <v>1818.74</v>
      </c>
      <c r="F9"/>
      <c r="L9"/>
      <c r="M9"/>
      <c r="N9"/>
      <c r="O9"/>
      <c r="P9"/>
    </row>
    <row r="10" spans="1:16" x14ac:dyDescent="0.3">
      <c r="A10" s="12" t="s">
        <v>19</v>
      </c>
      <c r="B10" s="13" t="s">
        <v>20</v>
      </c>
      <c r="C10" s="14">
        <f t="shared" si="0"/>
        <v>521.79999999999995</v>
      </c>
      <c r="D10" s="26">
        <f>106.45+88.43</f>
        <v>194.88</v>
      </c>
      <c r="E10" s="27">
        <f>178.57+148.35</f>
        <v>326.91999999999996</v>
      </c>
    </row>
    <row r="11" spans="1:16" x14ac:dyDescent="0.3">
      <c r="A11" s="12" t="s">
        <v>21</v>
      </c>
      <c r="B11" s="13" t="s">
        <v>22</v>
      </c>
      <c r="C11" s="14">
        <f t="shared" si="0"/>
        <v>1255.77</v>
      </c>
      <c r="D11" s="26">
        <f>445.13+32</f>
        <v>477.13</v>
      </c>
      <c r="E11" s="27">
        <f>746.64+32</f>
        <v>778.64</v>
      </c>
    </row>
    <row r="12" spans="1:16" x14ac:dyDescent="0.3">
      <c r="A12" s="28" t="s">
        <v>23</v>
      </c>
      <c r="B12" s="29" t="s">
        <v>24</v>
      </c>
      <c r="C12" s="30">
        <f t="shared" si="0"/>
        <v>120</v>
      </c>
      <c r="D12" s="15">
        <v>60</v>
      </c>
      <c r="E12" s="16">
        <v>60</v>
      </c>
    </row>
    <row r="13" spans="1:16" x14ac:dyDescent="0.3">
      <c r="A13" s="21" t="s">
        <v>25</v>
      </c>
      <c r="B13" s="31" t="s">
        <v>26</v>
      </c>
      <c r="C13" s="23">
        <v>227.93</v>
      </c>
      <c r="D13" s="24">
        <v>113.96</v>
      </c>
      <c r="E13" s="25">
        <f>C13-D13</f>
        <v>113.97000000000001</v>
      </c>
    </row>
    <row r="14" spans="1:16" x14ac:dyDescent="0.3">
      <c r="A14" s="12" t="s">
        <v>27</v>
      </c>
      <c r="B14" s="13" t="s">
        <v>28</v>
      </c>
      <c r="C14" s="14">
        <v>2248.52</v>
      </c>
      <c r="D14" s="26">
        <f>C14/2</f>
        <v>1124.26</v>
      </c>
      <c r="E14" s="27">
        <f t="shared" ref="E14:E15" si="1">C14-D14</f>
        <v>1124.26</v>
      </c>
    </row>
    <row r="15" spans="1:16" x14ac:dyDescent="0.3">
      <c r="A15" s="28" t="s">
        <v>29</v>
      </c>
      <c r="B15" s="29" t="s">
        <v>30</v>
      </c>
      <c r="C15" s="30">
        <f>33+1463.04</f>
        <v>1496.04</v>
      </c>
      <c r="D15" s="15">
        <f>C15/2</f>
        <v>748.02</v>
      </c>
      <c r="E15" s="16">
        <f t="shared" si="1"/>
        <v>748.02</v>
      </c>
    </row>
    <row r="16" spans="1:16" x14ac:dyDescent="0.3">
      <c r="A16" s="21" t="s">
        <v>31</v>
      </c>
      <c r="B16" s="29" t="s">
        <v>32</v>
      </c>
      <c r="C16" s="30">
        <f>1465.13</f>
        <v>1465.13</v>
      </c>
      <c r="D16" s="15">
        <v>732.56</v>
      </c>
      <c r="E16" s="16">
        <f>C16-D16</f>
        <v>732.57000000000016</v>
      </c>
    </row>
    <row r="17" spans="1:16" x14ac:dyDescent="0.3">
      <c r="A17" s="21" t="s">
        <v>57</v>
      </c>
      <c r="B17" s="29" t="s">
        <v>58</v>
      </c>
      <c r="C17" s="30">
        <f>2891.98+50</f>
        <v>2941.98</v>
      </c>
      <c r="D17" s="15">
        <f>C17/2</f>
        <v>1470.99</v>
      </c>
      <c r="E17" s="16">
        <f>C17-D17</f>
        <v>1470.99</v>
      </c>
    </row>
    <row r="18" spans="1:16" x14ac:dyDescent="0.3">
      <c r="A18" s="17" t="s">
        <v>33</v>
      </c>
      <c r="B18" s="18" t="s">
        <v>61</v>
      </c>
      <c r="C18" s="32">
        <f>673.71+217.1+324</f>
        <v>1214.81</v>
      </c>
      <c r="D18" s="19">
        <v>453.73</v>
      </c>
      <c r="E18" s="20">
        <f>C18-D18</f>
        <v>761.07999999999993</v>
      </c>
    </row>
    <row r="19" spans="1:16" x14ac:dyDescent="0.3">
      <c r="A19" s="21" t="s">
        <v>34</v>
      </c>
      <c r="B19" s="33" t="s">
        <v>35</v>
      </c>
      <c r="C19" s="23">
        <v>10</v>
      </c>
      <c r="D19" s="24">
        <f>C19/2</f>
        <v>5</v>
      </c>
      <c r="E19" s="25">
        <f>C19-D19</f>
        <v>5</v>
      </c>
    </row>
    <row r="20" spans="1:16" x14ac:dyDescent="0.3">
      <c r="A20" s="12" t="s">
        <v>36</v>
      </c>
      <c r="B20" s="31" t="s">
        <v>37</v>
      </c>
      <c r="C20" s="14">
        <f>1043.53+20</f>
        <v>1063.53</v>
      </c>
      <c r="D20" s="26">
        <v>531.76</v>
      </c>
      <c r="E20" s="27">
        <f t="shared" ref="E20:E24" si="2">C20-D20</f>
        <v>531.77</v>
      </c>
    </row>
    <row r="21" spans="1:16" x14ac:dyDescent="0.3">
      <c r="A21" s="12" t="s">
        <v>38</v>
      </c>
      <c r="B21" s="31" t="s">
        <v>60</v>
      </c>
      <c r="C21" s="14">
        <f>1933+75.47</f>
        <v>2008.47</v>
      </c>
      <c r="D21" s="26">
        <v>1004.23</v>
      </c>
      <c r="E21" s="27">
        <f t="shared" si="2"/>
        <v>1004.24</v>
      </c>
    </row>
    <row r="22" spans="1:16" x14ac:dyDescent="0.3">
      <c r="A22" s="12" t="s">
        <v>39</v>
      </c>
      <c r="B22" s="31" t="s">
        <v>40</v>
      </c>
      <c r="C22" s="14">
        <v>400</v>
      </c>
      <c r="D22" s="26">
        <f t="shared" ref="D22:D30" si="3">C22/2</f>
        <v>200</v>
      </c>
      <c r="E22" s="27">
        <f t="shared" si="2"/>
        <v>200</v>
      </c>
    </row>
    <row r="23" spans="1:16" x14ac:dyDescent="0.3">
      <c r="A23" s="12" t="s">
        <v>4</v>
      </c>
      <c r="B23" s="31" t="s">
        <v>41</v>
      </c>
      <c r="C23" s="14">
        <v>1453.5</v>
      </c>
      <c r="D23" s="26">
        <f t="shared" si="3"/>
        <v>726.75</v>
      </c>
      <c r="E23" s="27">
        <f t="shared" ref="E23" si="4">C23-D23</f>
        <v>726.75</v>
      </c>
    </row>
    <row r="24" spans="1:16" x14ac:dyDescent="0.3">
      <c r="A24" s="12" t="s">
        <v>9</v>
      </c>
      <c r="B24" s="31" t="s">
        <v>59</v>
      </c>
      <c r="C24" s="14">
        <v>153.61000000000001</v>
      </c>
      <c r="D24" s="26">
        <v>76.8</v>
      </c>
      <c r="E24" s="27">
        <f t="shared" si="2"/>
        <v>76.810000000000016</v>
      </c>
    </row>
    <row r="25" spans="1:16" x14ac:dyDescent="0.3">
      <c r="A25" s="12" t="s">
        <v>2</v>
      </c>
      <c r="B25" s="31" t="s">
        <v>42</v>
      </c>
      <c r="C25" s="14">
        <f>D25+E25</f>
        <v>2785.3900000000003</v>
      </c>
      <c r="D25" s="26">
        <f>921.99+500.78</f>
        <v>1422.77</v>
      </c>
      <c r="E25" s="27">
        <f>861.83+500.79</f>
        <v>1362.6200000000001</v>
      </c>
    </row>
    <row r="26" spans="1:16" x14ac:dyDescent="0.3">
      <c r="A26" s="12" t="s">
        <v>53</v>
      </c>
      <c r="B26" s="31" t="s">
        <v>54</v>
      </c>
      <c r="C26" s="14">
        <v>588</v>
      </c>
      <c r="D26" s="26">
        <v>294</v>
      </c>
      <c r="E26" s="27">
        <f t="shared" ref="E26:E27" si="5">C26-D26</f>
        <v>294</v>
      </c>
      <c r="F26"/>
      <c r="G26"/>
      <c r="H26"/>
      <c r="I26"/>
      <c r="J26"/>
      <c r="K26"/>
      <c r="L26"/>
      <c r="M26"/>
      <c r="N26"/>
      <c r="O26"/>
      <c r="P26"/>
    </row>
    <row r="27" spans="1:16" x14ac:dyDescent="0.3">
      <c r="A27" s="12" t="s">
        <v>43</v>
      </c>
      <c r="B27" s="31" t="s">
        <v>44</v>
      </c>
      <c r="C27" s="14">
        <f>288.86+2479.4</f>
        <v>2768.26</v>
      </c>
      <c r="D27" s="26">
        <f t="shared" si="3"/>
        <v>1384.13</v>
      </c>
      <c r="E27" s="27">
        <f t="shared" si="5"/>
        <v>1384.13</v>
      </c>
    </row>
    <row r="28" spans="1:16" x14ac:dyDescent="0.3">
      <c r="A28" s="12" t="s">
        <v>45</v>
      </c>
      <c r="B28" s="31" t="s">
        <v>46</v>
      </c>
      <c r="C28" s="14">
        <v>1348.48</v>
      </c>
      <c r="D28" s="26">
        <f t="shared" si="3"/>
        <v>674.24</v>
      </c>
      <c r="E28" s="27">
        <f t="shared" ref="E28:E30" si="6">C28-D28</f>
        <v>674.24</v>
      </c>
    </row>
    <row r="29" spans="1:16" x14ac:dyDescent="0.3">
      <c r="A29" s="12" t="s">
        <v>47</v>
      </c>
      <c r="B29" s="31" t="s">
        <v>48</v>
      </c>
      <c r="C29" s="14">
        <v>575.95000000000005</v>
      </c>
      <c r="D29" s="26">
        <v>287.97000000000003</v>
      </c>
      <c r="E29" s="27">
        <f t="shared" si="6"/>
        <v>287.98</v>
      </c>
    </row>
    <row r="30" spans="1:16" x14ac:dyDescent="0.3">
      <c r="A30" s="28" t="s">
        <v>3</v>
      </c>
      <c r="B30" s="34" t="s">
        <v>49</v>
      </c>
      <c r="C30" s="30">
        <v>122.04</v>
      </c>
      <c r="D30" s="26">
        <f t="shared" si="3"/>
        <v>61.02</v>
      </c>
      <c r="E30" s="27">
        <f t="shared" si="6"/>
        <v>61.02</v>
      </c>
    </row>
    <row r="31" spans="1:16" x14ac:dyDescent="0.3">
      <c r="A31" s="17" t="s">
        <v>50</v>
      </c>
      <c r="B31" s="18" t="s">
        <v>51</v>
      </c>
      <c r="C31" s="32">
        <v>123.96</v>
      </c>
      <c r="D31" s="19">
        <f>C31/2</f>
        <v>61.98</v>
      </c>
      <c r="E31" s="20">
        <f>C31-D31</f>
        <v>61.98</v>
      </c>
    </row>
    <row r="32" spans="1:16" ht="15" thickBot="1" x14ac:dyDescent="0.35">
      <c r="A32" s="35" t="s">
        <v>52</v>
      </c>
      <c r="B32" s="36"/>
      <c r="C32" s="37">
        <f>SUM(C4:C31)</f>
        <v>106391.89999999995</v>
      </c>
      <c r="D32" s="37">
        <f>SUM(D4:D31)</f>
        <v>51796.789999999994</v>
      </c>
      <c r="E32" s="38">
        <f>SUM(E4:E31)</f>
        <v>54595.109999999979</v>
      </c>
    </row>
    <row r="33" spans="1:2" x14ac:dyDescent="0.3">
      <c r="A33" s="39"/>
      <c r="B33" s="39"/>
    </row>
    <row r="34" spans="1:2" x14ac:dyDescent="0.3">
      <c r="A34" s="39"/>
      <c r="B34" s="39"/>
    </row>
    <row r="35" spans="1:2" x14ac:dyDescent="0.3">
      <c r="A35" s="39"/>
      <c r="B35" s="39"/>
    </row>
    <row r="36" spans="1:2" x14ac:dyDescent="0.3">
      <c r="A36" s="39"/>
      <c r="B36" s="39"/>
    </row>
    <row r="39" spans="1:2" x14ac:dyDescent="0.3">
      <c r="A39" s="39"/>
      <c r="B39" s="39"/>
    </row>
  </sheetData>
  <mergeCells count="1">
    <mergeCell ref="A1:E1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05_KE_EON_2020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winterova</cp:lastModifiedBy>
  <cp:lastPrinted>2019-06-24T09:32:40Z</cp:lastPrinted>
  <dcterms:created xsi:type="dcterms:W3CDTF">2015-03-17T12:48:09Z</dcterms:created>
  <dcterms:modified xsi:type="dcterms:W3CDTF">2021-02-19T08:48:50Z</dcterms:modified>
</cp:coreProperties>
</file>