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2\EON_2022\EON na web\"/>
    </mc:Choice>
  </mc:AlternateContent>
  <bookViews>
    <workbookView xWindow="0" yWindow="0" windowWidth="23040" windowHeight="8904"/>
  </bookViews>
  <sheets>
    <sheet name="05_KE_EON_2022" sheetId="15" r:id="rId1"/>
  </sheets>
  <calcPr calcId="162913"/>
</workbook>
</file>

<file path=xl/calcChain.xml><?xml version="1.0" encoding="utf-8"?>
<calcChain xmlns="http://schemas.openxmlformats.org/spreadsheetml/2006/main">
  <c r="B34" i="15" l="1"/>
  <c r="B29" i="15"/>
  <c r="B27" i="15"/>
  <c r="B22" i="15"/>
  <c r="B20" i="15"/>
  <c r="B10" i="15"/>
  <c r="B6" i="15" l="1"/>
  <c r="B4" i="15"/>
  <c r="B5" i="15"/>
  <c r="B39" i="15"/>
  <c r="C38" i="15"/>
  <c r="D38" i="15" s="1"/>
  <c r="D37" i="15"/>
  <c r="C37" i="15"/>
  <c r="D36" i="15"/>
  <c r="C36" i="15"/>
  <c r="B35" i="15"/>
  <c r="C35" i="15" s="1"/>
  <c r="C34" i="15"/>
  <c r="D34" i="15" s="1"/>
  <c r="C33" i="15"/>
  <c r="D33" i="15" s="1"/>
  <c r="D32" i="15"/>
  <c r="C32" i="15"/>
  <c r="C31" i="15"/>
  <c r="D31" i="15" s="1"/>
  <c r="C30" i="15"/>
  <c r="D30" i="15" s="1"/>
  <c r="C29" i="15"/>
  <c r="D29" i="15" s="1"/>
  <c r="C28" i="15"/>
  <c r="D28" i="15" s="1"/>
  <c r="C27" i="15"/>
  <c r="D27" i="15" s="1"/>
  <c r="B26" i="15"/>
  <c r="D25" i="15"/>
  <c r="C25" i="15"/>
  <c r="C24" i="15"/>
  <c r="D24" i="15" s="1"/>
  <c r="C23" i="15"/>
  <c r="D23" i="15" s="1"/>
  <c r="D21" i="15" s="1"/>
  <c r="D22" i="15"/>
  <c r="C22" i="15"/>
  <c r="C21" i="15" s="1"/>
  <c r="B21" i="15"/>
  <c r="C20" i="15"/>
  <c r="D20" i="15" s="1"/>
  <c r="C19" i="15"/>
  <c r="D19" i="15" s="1"/>
  <c r="C18" i="15"/>
  <c r="D18" i="15" s="1"/>
  <c r="C17" i="15"/>
  <c r="D17" i="15" s="1"/>
  <c r="C16" i="15"/>
  <c r="D16" i="15" s="1"/>
  <c r="D15" i="15" s="1"/>
  <c r="B15" i="15"/>
  <c r="D14" i="15"/>
  <c r="C14" i="15"/>
  <c r="B13" i="15"/>
  <c r="C12" i="15"/>
  <c r="D12" i="15" s="1"/>
  <c r="C11" i="15"/>
  <c r="D11" i="15" s="1"/>
  <c r="D10" i="15"/>
  <c r="C10" i="15"/>
  <c r="C9" i="15"/>
  <c r="D9" i="15" s="1"/>
  <c r="B8" i="15"/>
  <c r="D7" i="15"/>
  <c r="C7" i="15"/>
  <c r="B7" i="15" s="1"/>
  <c r="C4" i="15"/>
  <c r="D4" i="15" l="1"/>
  <c r="B40" i="15"/>
  <c r="C15" i="15"/>
  <c r="C13" i="15"/>
  <c r="C8" i="15" s="1"/>
  <c r="D35" i="15"/>
  <c r="D26" i="15" s="1"/>
  <c r="D39" i="15"/>
  <c r="C26" i="15"/>
  <c r="D13" i="15" l="1"/>
  <c r="D8" i="15" s="1"/>
  <c r="C40" i="15"/>
  <c r="D40" i="15"/>
</calcChain>
</file>

<file path=xl/sharedStrings.xml><?xml version="1.0" encoding="utf-8"?>
<sst xmlns="http://schemas.openxmlformats.org/spreadsheetml/2006/main" count="42" uniqueCount="42">
  <si>
    <t>Zákonné sociálne odvody ku mzdám</t>
  </si>
  <si>
    <t>Stravné</t>
  </si>
  <si>
    <t>Poplatky banke</t>
  </si>
  <si>
    <t>Metodická činnosť a projekty</t>
  </si>
  <si>
    <t>Krajské stredisko Košice</t>
  </si>
  <si>
    <t xml:space="preserve">Ekonomicky oprávnené náklady, ods. 5, Zák. č. 448/2008 </t>
  </si>
  <si>
    <t>ŠSP</t>
  </si>
  <si>
    <t>SR</t>
  </si>
  <si>
    <t>Ochrana objektu</t>
  </si>
  <si>
    <t>Mzdové náklady</t>
  </si>
  <si>
    <t>Energie elektrina</t>
  </si>
  <si>
    <t>Energie teplo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</si>
  <si>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</si>
  <si>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</si>
  <si>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</si>
  <si>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</si>
  <si>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</si>
  <si>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</si>
  <si>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</si>
  <si>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</si>
  <si>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</si>
  <si>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</si>
  <si>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</si>
  <si>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</si>
  <si>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>Energie plyn</t>
  </si>
  <si>
    <t>2022</t>
  </si>
  <si>
    <t xml:space="preserve">  Mzdové náklady spolu</t>
  </si>
  <si>
    <t>Cestovné spolu</t>
  </si>
  <si>
    <t>Náklady na energie spolu</t>
  </si>
  <si>
    <t>Výdavky na materiál spolu</t>
  </si>
  <si>
    <t>Materiál (kompenzačné pomôcky)</t>
  </si>
  <si>
    <t>Materiál (výpočtová technika, žiarič)</t>
  </si>
  <si>
    <t>Materiál prevádzkové stroje a zariadenia</t>
  </si>
  <si>
    <t>Pracovné pomôcky (ochranné)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</si>
  <si>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</si>
  <si>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</si>
  <si>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</si>
  <si>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</si>
  <si>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</si>
  <si>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</si>
  <si>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Všeobecné služby (kopírovanie, čistiareň apod.)</t>
  </si>
  <si>
    <t>Výdavky na bežné transféry (náhrady PN, príspevok na rekreáciu)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</si>
</sst>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7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0" fillId="0" borderId="0" xfId="0" applyNumberFormat="1"/>
    <xf numFmtId="4" fontId="0" fillId="0" borderId="0" xfId="0" applyNumberFormat="1"/>
    <xf numFmtId="167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5" borderId="10" xfId="0" applyNumberFormat="1" applyFont="1" applyFill="1" applyBorder="1" applyAlignment="1" applyProtection="1">
      <alignment horizontal="left" vertical="center" wrapText="1" shrinkToFit="1"/>
      <protection hidden="1"/>
    </xf>
    <xf numFmtId="167" fontId="3" fillId="5" borderId="11" xfId="0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2" xfId="0" applyFont="1" applyFill="1" applyBorder="1" applyAlignment="1">
      <alignment horizontal="left" indent="1"/>
    </xf>
    <xf numFmtId="167" fontId="2" fillId="2" borderId="13" xfId="0" applyNumberFormat="1" applyFont="1" applyFill="1" applyBorder="1"/>
    <xf numFmtId="167" fontId="2" fillId="4" borderId="13" xfId="0" applyNumberFormat="1" applyFont="1" applyFill="1" applyBorder="1"/>
    <xf numFmtId="167" fontId="2" fillId="3" borderId="14" xfId="0" applyNumberFormat="1" applyFont="1" applyFill="1" applyBorder="1"/>
    <xf numFmtId="0" fontId="2" fillId="2" borderId="15" xfId="0" applyFont="1" applyFill="1" applyBorder="1" applyAlignment="1">
      <alignment horizontal="left" indent="1"/>
    </xf>
    <xf numFmtId="167" fontId="2" fillId="2" borderId="16" xfId="0" applyNumberFormat="1" applyFont="1" applyFill="1" applyBorder="1"/>
    <xf numFmtId="167" fontId="2" fillId="4" borderId="16" xfId="0" applyNumberFormat="1" applyFont="1" applyFill="1" applyBorder="1"/>
    <xf numFmtId="167" fontId="2" fillId="3" borderId="17" xfId="0" applyNumberFormat="1" applyFont="1" applyFill="1" applyBorder="1"/>
    <xf numFmtId="0" fontId="5" fillId="5" borderId="10" xfId="0" applyFont="1" applyFill="1" applyBorder="1" applyAlignment="1">
      <alignment horizontal="left" indent="1"/>
    </xf>
    <xf numFmtId="4" fontId="5" fillId="5" borderId="11" xfId="0" applyNumberFormat="1" applyFont="1" applyFill="1" applyBorder="1"/>
    <xf numFmtId="167" fontId="5" fillId="5" borderId="11" xfId="0" applyNumberFormat="1" applyFont="1" applyFill="1" applyBorder="1"/>
    <xf numFmtId="167" fontId="5" fillId="5" borderId="18" xfId="0" applyNumberFormat="1" applyFont="1" applyFill="1" applyBorder="1"/>
    <xf numFmtId="167" fontId="2" fillId="3" borderId="19" xfId="0" applyNumberFormat="1" applyFont="1" applyFill="1" applyBorder="1"/>
    <xf numFmtId="0" fontId="2" fillId="2" borderId="20" xfId="0" applyFont="1" applyFill="1" applyBorder="1" applyAlignment="1">
      <alignment horizontal="left" indent="1"/>
    </xf>
    <xf numFmtId="167" fontId="2" fillId="2" borderId="21" xfId="0" applyNumberFormat="1" applyFont="1" applyFill="1" applyBorder="1"/>
    <xf numFmtId="167" fontId="2" fillId="4" borderId="21" xfId="0" applyNumberFormat="1" applyFont="1" applyFill="1" applyBorder="1"/>
    <xf numFmtId="167" fontId="2" fillId="3" borderId="22" xfId="0" applyNumberFormat="1" applyFont="1" applyFill="1" applyBorder="1"/>
    <xf numFmtId="167" fontId="2" fillId="3" borderId="23" xfId="0" applyNumberFormat="1" applyFont="1" applyFill="1" applyBorder="1"/>
    <xf numFmtId="0" fontId="2" fillId="2" borderId="24" xfId="0" applyFont="1" applyFill="1" applyBorder="1" applyAlignment="1">
      <alignment horizontal="left" indent="1"/>
    </xf>
    <xf numFmtId="167" fontId="2" fillId="3" borderId="25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7" fontId="2" fillId="2" borderId="27" xfId="0" applyNumberFormat="1" applyFont="1" applyFill="1" applyBorder="1"/>
    <xf numFmtId="167" fontId="2" fillId="3" borderId="28" xfId="0" applyNumberFormat="1" applyFont="1" applyFill="1" applyBorder="1"/>
    <xf numFmtId="0" fontId="2" fillId="0" borderId="12" xfId="0" applyFont="1" applyFill="1" applyBorder="1" applyAlignment="1">
      <alignment horizontal="left" indent="1"/>
    </xf>
    <xf numFmtId="167" fontId="2" fillId="0" borderId="13" xfId="0" applyNumberFormat="1" applyFont="1" applyFill="1" applyBorder="1"/>
    <xf numFmtId="0" fontId="2" fillId="0" borderId="20" xfId="0" applyFont="1" applyFill="1" applyBorder="1" applyAlignment="1">
      <alignment horizontal="left" indent="1"/>
    </xf>
    <xf numFmtId="167" fontId="2" fillId="0" borderId="21" xfId="0" applyNumberFormat="1" applyFont="1" applyFill="1" applyBorder="1"/>
    <xf numFmtId="0" fontId="2" fillId="0" borderId="26" xfId="0" applyFont="1" applyFill="1" applyBorder="1" applyAlignment="1">
      <alignment horizontal="left" indent="1"/>
    </xf>
    <xf numFmtId="167" fontId="2" fillId="0" borderId="27" xfId="0" applyNumberFormat="1" applyFont="1" applyFill="1" applyBorder="1"/>
    <xf numFmtId="167" fontId="5" fillId="5" borderId="3" xfId="0" applyNumberFormat="1" applyFont="1" applyFill="1" applyBorder="1"/>
    <xf numFmtId="0" fontId="5" fillId="6" borderId="8" xfId="0" applyFont="1" applyFill="1" applyBorder="1" applyAlignment="1">
      <alignment horizontal="left" indent="1"/>
    </xf>
    <xf numFmtId="167" fontId="5" fillId="6" borderId="9" xfId="0" applyNumberFormat="1" applyFont="1" applyFill="1" applyBorder="1"/>
    <xf numFmtId="167" fontId="0" fillId="0" borderId="0" xfId="0" applyNumberFormat="1" applyFill="1"/>
    <xf numFmtId="167" fontId="4" fillId="0" borderId="0" xfId="0" applyNumberFormat="1" applyFont="1" applyFill="1"/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  <xf numFmtId="167" fontId="5" fillId="5" borderId="5" xfId="0" applyNumberFormat="1" applyFont="1" applyFill="1" applyBorder="1" applyAlignment="1">
      <alignment horizontal="right" vertical="center"/>
    </xf>
    <xf numFmtId="167" fontId="5" fillId="5" borderId="29" xfId="0" applyNumberFormat="1" applyFont="1" applyFill="1" applyBorder="1" applyAlignment="1">
      <alignment horizontal="right" vertical="center"/>
    </xf>
    <xf numFmtId="167" fontId="5" fillId="5" borderId="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5" borderId="7" xfId="0" applyFont="1" applyFill="1" applyBorder="1" applyAlignment="1">
      <alignment horizontal="left" vertical="center" wrapText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2" workbookViewId="0">
      <selection activeCell="A45" sqref="A45"/>
    </sheetView>
  </sheetViews>
  <sheetFormatPr defaultRowHeight="14.4" x14ac:dyDescent="0.3"/>
  <cols>
    <col min="1" max="1" width="45.5546875" bestFit="1" customWidth="1"/>
    <col min="2" max="2" width="14.109375" style="5" bestFit="1" customWidth="1"/>
    <col min="3" max="4" width="12.77734375" style="5" bestFit="1" customWidth="1"/>
    <col min="5" max="5" width="4.5546875" style="6" customWidth="1"/>
    <col min="6" max="6" width="15.44140625" style="5" customWidth="1"/>
    <col min="7" max="15" width="8.88671875" style="6"/>
  </cols>
  <sheetData>
    <row r="1" spans="1:15" ht="15" customHeight="1" thickBot="1" x14ac:dyDescent="0.35">
      <c r="A1" s="44" t="s">
        <v>5</v>
      </c>
      <c r="B1" s="45"/>
      <c r="C1" s="45"/>
      <c r="D1" s="46"/>
      <c r="F1" s="42"/>
    </row>
    <row r="2" spans="1:15" ht="15" thickBot="1" x14ac:dyDescent="0.35">
      <c r="A2" s="1" t="s">
        <v>4</v>
      </c>
      <c r="B2" s="1" t="s">
        <v>25</v>
      </c>
      <c r="C2" s="7" t="s">
        <v>6</v>
      </c>
      <c r="D2" s="2" t="s">
        <v>7</v>
      </c>
      <c r="F2" s="42"/>
    </row>
    <row r="3" spans="1:15" ht="15" thickBot="1" x14ac:dyDescent="0.35">
      <c r="A3" s="3"/>
      <c r="B3" s="4"/>
      <c r="C3" s="4"/>
      <c r="D3" s="4"/>
      <c r="F3" s="42"/>
    </row>
    <row r="4" spans="1:15" ht="15" thickBot="1" x14ac:dyDescent="0.35">
      <c r="A4" s="8" t="s">
        <v>26</v>
      </c>
      <c r="B4" s="9">
        <f>SUM(B5:B6)</f>
        <v>104821.84</v>
      </c>
      <c r="C4" s="9">
        <f t="shared" ref="C4:D4" si="0">SUM(C5:C6)</f>
        <v>45372.21</v>
      </c>
      <c r="D4" s="9">
        <f t="shared" si="0"/>
        <v>59449.630000000005</v>
      </c>
      <c r="F4" s="42"/>
    </row>
    <row r="5" spans="1:15" x14ac:dyDescent="0.3">
      <c r="A5" s="10" t="s">
        <v>9</v>
      </c>
      <c r="B5" s="11">
        <f>SUM(C5:D5)</f>
        <v>79069.94</v>
      </c>
      <c r="C5" s="12">
        <v>34230</v>
      </c>
      <c r="D5" s="13">
        <v>44839.94</v>
      </c>
      <c r="F5" s="42"/>
    </row>
    <row r="6" spans="1:15" ht="15" thickBot="1" x14ac:dyDescent="0.35">
      <c r="A6" s="14" t="s">
        <v>0</v>
      </c>
      <c r="B6" s="15">
        <f>SUM(C6:D6)</f>
        <v>25751.9</v>
      </c>
      <c r="C6" s="16">
        <v>11142.21</v>
      </c>
      <c r="D6" s="17">
        <v>14609.69</v>
      </c>
      <c r="F6" s="42"/>
    </row>
    <row r="7" spans="1:15" ht="15" thickBot="1" x14ac:dyDescent="0.35">
      <c r="A7" s="18" t="s">
        <v>27</v>
      </c>
      <c r="B7" s="19">
        <f>SUM(C7:D7)</f>
        <v>1595.8200000000002</v>
      </c>
      <c r="C7" s="20">
        <f>877.92+38.975</f>
        <v>916.89499999999998</v>
      </c>
      <c r="D7" s="21">
        <f>639.95+38.975</f>
        <v>678.92500000000007</v>
      </c>
      <c r="F7" s="42"/>
    </row>
    <row r="8" spans="1:15" ht="15" thickBot="1" x14ac:dyDescent="0.35">
      <c r="A8" s="18" t="s">
        <v>28</v>
      </c>
      <c r="B8" s="20">
        <f>SUM(B9:B14)</f>
        <v>16033.95</v>
      </c>
      <c r="C8" s="20">
        <f t="shared" ref="C8:D8" si="1">SUM(C9:C14)</f>
        <v>5688.8454600000005</v>
      </c>
      <c r="D8" s="20">
        <f t="shared" si="1"/>
        <v>10345.10454</v>
      </c>
      <c r="F8" s="43"/>
    </row>
    <row r="9" spans="1:15" x14ac:dyDescent="0.3">
      <c r="A9" s="10" t="s">
        <v>10</v>
      </c>
      <c r="B9" s="11">
        <v>2331.33</v>
      </c>
      <c r="C9" s="12">
        <f t="shared" ref="C9:C14" si="2">B9*0.3548</f>
        <v>827.15588400000001</v>
      </c>
      <c r="D9" s="22">
        <f t="shared" ref="D9:D39" si="3">B9-C9</f>
        <v>1504.1741159999999</v>
      </c>
      <c r="E9"/>
      <c r="F9" s="42"/>
      <c r="K9"/>
      <c r="L9"/>
      <c r="M9"/>
      <c r="N9"/>
      <c r="O9"/>
    </row>
    <row r="10" spans="1:15" x14ac:dyDescent="0.3">
      <c r="A10" s="23" t="s">
        <v>24</v>
      </c>
      <c r="B10" s="24">
        <f>10320.29-158.08</f>
        <v>10162.210000000001</v>
      </c>
      <c r="C10" s="25">
        <f t="shared" si="2"/>
        <v>3605.5521080000003</v>
      </c>
      <c r="D10" s="26">
        <f t="shared" si="3"/>
        <v>6556.6578920000011</v>
      </c>
      <c r="F10" s="42"/>
    </row>
    <row r="11" spans="1:15" x14ac:dyDescent="0.3">
      <c r="A11" s="23" t="s">
        <v>11</v>
      </c>
      <c r="B11" s="24">
        <v>818.79</v>
      </c>
      <c r="C11" s="25">
        <f t="shared" si="2"/>
        <v>290.50669199999999</v>
      </c>
      <c r="D11" s="26">
        <f t="shared" si="3"/>
        <v>528.28330800000003</v>
      </c>
      <c r="F11" s="42"/>
    </row>
    <row r="12" spans="1:15" x14ac:dyDescent="0.3">
      <c r="A12" s="23" t="s">
        <v>12</v>
      </c>
      <c r="B12" s="24">
        <v>1234.1400000000001</v>
      </c>
      <c r="C12" s="25">
        <f t="shared" si="2"/>
        <v>437.87287200000003</v>
      </c>
      <c r="D12" s="26">
        <f t="shared" si="3"/>
        <v>796.26712800000007</v>
      </c>
      <c r="F12" s="42"/>
    </row>
    <row r="13" spans="1:15" x14ac:dyDescent="0.3">
      <c r="A13" s="23" t="s">
        <v>13</v>
      </c>
      <c r="B13" s="24">
        <f>342.28+980.95</f>
        <v>1323.23</v>
      </c>
      <c r="C13" s="25">
        <f t="shared" si="2"/>
        <v>469.48200400000002</v>
      </c>
      <c r="D13" s="26">
        <f t="shared" si="3"/>
        <v>853.74799600000006</v>
      </c>
      <c r="F13" s="42"/>
    </row>
    <row r="14" spans="1:15" ht="15" thickBot="1" x14ac:dyDescent="0.35">
      <c r="A14" s="14" t="s">
        <v>14</v>
      </c>
      <c r="B14" s="15">
        <v>164.25</v>
      </c>
      <c r="C14" s="25">
        <f t="shared" si="2"/>
        <v>58.2759</v>
      </c>
      <c r="D14" s="27">
        <f t="shared" si="3"/>
        <v>105.97409999999999</v>
      </c>
      <c r="F14" s="42"/>
    </row>
    <row r="15" spans="1:15" ht="15" thickBot="1" x14ac:dyDescent="0.35">
      <c r="A15" s="18" t="s">
        <v>29</v>
      </c>
      <c r="B15" s="20">
        <f>SUM(B16:B20)</f>
        <v>2857.8</v>
      </c>
      <c r="C15" s="20">
        <f>SUM(C16:C20)</f>
        <v>1013.9474400000001</v>
      </c>
      <c r="D15" s="20">
        <f>SUM(D16:D20)</f>
        <v>1843.85256</v>
      </c>
      <c r="F15" s="43"/>
    </row>
    <row r="16" spans="1:15" x14ac:dyDescent="0.3">
      <c r="A16" s="10" t="s">
        <v>30</v>
      </c>
      <c r="B16" s="11">
        <v>628.44000000000005</v>
      </c>
      <c r="C16" s="25">
        <f>B16*0.3548</f>
        <v>222.97051200000001</v>
      </c>
      <c r="D16" s="13">
        <f t="shared" si="3"/>
        <v>405.46948800000007</v>
      </c>
      <c r="F16" s="42"/>
    </row>
    <row r="17" spans="1:6" x14ac:dyDescent="0.3">
      <c r="A17" s="28" t="s">
        <v>31</v>
      </c>
      <c r="B17" s="24">
        <v>538.67999999999995</v>
      </c>
      <c r="C17" s="25">
        <f>B17*0.3548</f>
        <v>191.12366399999999</v>
      </c>
      <c r="D17" s="29">
        <f t="shared" si="3"/>
        <v>347.55633599999999</v>
      </c>
      <c r="F17" s="42"/>
    </row>
    <row r="18" spans="1:6" x14ac:dyDescent="0.3">
      <c r="A18" s="28" t="s">
        <v>32</v>
      </c>
      <c r="B18" s="24">
        <v>19.989999999999998</v>
      </c>
      <c r="C18" s="25">
        <f>B18*0.3548</f>
        <v>7.0924519999999998</v>
      </c>
      <c r="D18" s="29">
        <f t="shared" si="3"/>
        <v>12.897547999999999</v>
      </c>
      <c r="F18" s="42"/>
    </row>
    <row r="19" spans="1:6" x14ac:dyDescent="0.3">
      <c r="A19" s="23" t="s">
        <v>15</v>
      </c>
      <c r="B19" s="24">
        <v>1267.69</v>
      </c>
      <c r="C19" s="25">
        <f>B19*0.3548</f>
        <v>449.77641200000005</v>
      </c>
      <c r="D19" s="29">
        <f t="shared" si="3"/>
        <v>817.913588</v>
      </c>
      <c r="F19" s="42"/>
    </row>
    <row r="20" spans="1:6" ht="15" thickBot="1" x14ac:dyDescent="0.35">
      <c r="A20" s="30" t="s">
        <v>33</v>
      </c>
      <c r="B20" s="31">
        <f>1447-1044</f>
        <v>403</v>
      </c>
      <c r="C20" s="25">
        <f>B20*0.3548</f>
        <v>142.98439999999999</v>
      </c>
      <c r="D20" s="32">
        <f t="shared" si="3"/>
        <v>260.01560000000001</v>
      </c>
      <c r="F20" s="42"/>
    </row>
    <row r="21" spans="1:6" ht="15" thickBot="1" x14ac:dyDescent="0.35">
      <c r="A21" s="18" t="s">
        <v>34</v>
      </c>
      <c r="B21" s="20">
        <f>SUM(B22:B24)</f>
        <v>4093.38</v>
      </c>
      <c r="C21" s="20">
        <f t="shared" ref="C21:D21" si="4">SUM(C22:C24)</f>
        <v>1452.331224</v>
      </c>
      <c r="D21" s="20">
        <f t="shared" si="4"/>
        <v>2641.0487760000001</v>
      </c>
      <c r="F21" s="43"/>
    </row>
    <row r="22" spans="1:6" x14ac:dyDescent="0.3">
      <c r="A22" s="33" t="s">
        <v>35</v>
      </c>
      <c r="B22" s="34">
        <f>2644.18-289.37</f>
        <v>2354.81</v>
      </c>
      <c r="C22" s="25">
        <f>B22*0.3548</f>
        <v>835.48658799999998</v>
      </c>
      <c r="D22" s="29">
        <f t="shared" si="3"/>
        <v>1519.323412</v>
      </c>
      <c r="F22" s="42"/>
    </row>
    <row r="23" spans="1:6" x14ac:dyDescent="0.3">
      <c r="A23" s="35" t="s">
        <v>36</v>
      </c>
      <c r="B23" s="36">
        <v>1522.07</v>
      </c>
      <c r="C23" s="25">
        <f>B23*0.3548</f>
        <v>540.03043600000001</v>
      </c>
      <c r="D23" s="29">
        <f t="shared" si="3"/>
        <v>982.03956399999993</v>
      </c>
      <c r="F23" s="42"/>
    </row>
    <row r="24" spans="1:6" ht="15" thickBot="1" x14ac:dyDescent="0.35">
      <c r="A24" s="37" t="s">
        <v>37</v>
      </c>
      <c r="B24" s="38">
        <v>216.5</v>
      </c>
      <c r="C24" s="25">
        <f>B24*0.3548</f>
        <v>76.8142</v>
      </c>
      <c r="D24" s="29">
        <f t="shared" si="3"/>
        <v>139.6858</v>
      </c>
      <c r="F24" s="42"/>
    </row>
    <row r="25" spans="1:6" ht="15" thickBot="1" x14ac:dyDescent="0.35">
      <c r="A25" s="18" t="s">
        <v>38</v>
      </c>
      <c r="B25" s="20">
        <v>451.66</v>
      </c>
      <c r="C25" s="20">
        <f>B25*0.45</f>
        <v>203.24700000000001</v>
      </c>
      <c r="D25" s="39">
        <f t="shared" si="3"/>
        <v>248.41300000000001</v>
      </c>
      <c r="F25" s="43"/>
    </row>
    <row r="26" spans="1:6" ht="15" thickBot="1" x14ac:dyDescent="0.35">
      <c r="A26" s="18" t="s">
        <v>39</v>
      </c>
      <c r="B26" s="20">
        <f>SUM(B27:B38)</f>
        <v>17306.02</v>
      </c>
      <c r="C26" s="20">
        <f t="shared" ref="C26:D26" si="5">SUM(C27:C38)</f>
        <v>6140.1758959999988</v>
      </c>
      <c r="D26" s="20">
        <f t="shared" si="5"/>
        <v>11165.844104</v>
      </c>
      <c r="F26" s="43"/>
    </row>
    <row r="27" spans="1:6" x14ac:dyDescent="0.3">
      <c r="A27" s="10" t="s">
        <v>16</v>
      </c>
      <c r="B27" s="11">
        <f>280-280</f>
        <v>0</v>
      </c>
      <c r="C27" s="25">
        <f>B27*0.3548</f>
        <v>0</v>
      </c>
      <c r="D27" s="13">
        <f t="shared" si="3"/>
        <v>0</v>
      </c>
      <c r="F27" s="42"/>
    </row>
    <row r="28" spans="1:6" x14ac:dyDescent="0.3">
      <c r="A28" s="23" t="s">
        <v>17</v>
      </c>
      <c r="B28" s="24">
        <v>1888.24</v>
      </c>
      <c r="C28" s="25">
        <f>B28*0.3548</f>
        <v>669.94755199999997</v>
      </c>
      <c r="D28" s="29">
        <f t="shared" si="3"/>
        <v>1218.2924480000001</v>
      </c>
      <c r="F28" s="42"/>
    </row>
    <row r="29" spans="1:6" x14ac:dyDescent="0.3">
      <c r="A29" s="23" t="s">
        <v>40</v>
      </c>
      <c r="B29" s="24">
        <f>4918.04-4000</f>
        <v>918.04</v>
      </c>
      <c r="C29" s="25">
        <f t="shared" ref="C29:C37" si="6">B29*0.3548</f>
        <v>325.72059200000001</v>
      </c>
      <c r="D29" s="29">
        <f t="shared" si="3"/>
        <v>592.31940799999995</v>
      </c>
      <c r="F29" s="42"/>
    </row>
    <row r="30" spans="1:6" x14ac:dyDescent="0.3">
      <c r="A30" s="23" t="s">
        <v>18</v>
      </c>
      <c r="B30" s="24">
        <v>1457.3</v>
      </c>
      <c r="C30" s="25">
        <f t="shared" si="6"/>
        <v>517.05003999999997</v>
      </c>
      <c r="D30" s="29">
        <f t="shared" si="3"/>
        <v>940.24995999999999</v>
      </c>
      <c r="F30" s="42"/>
    </row>
    <row r="31" spans="1:6" x14ac:dyDescent="0.3">
      <c r="A31" s="23" t="s">
        <v>19</v>
      </c>
      <c r="B31" s="24">
        <v>345</v>
      </c>
      <c r="C31" s="25">
        <f t="shared" si="6"/>
        <v>122.40600000000001</v>
      </c>
      <c r="D31" s="29">
        <f t="shared" si="3"/>
        <v>222.59399999999999</v>
      </c>
      <c r="F31" s="42"/>
    </row>
    <row r="32" spans="1:6" x14ac:dyDescent="0.3">
      <c r="A32" s="23" t="s">
        <v>8</v>
      </c>
      <c r="B32" s="24">
        <v>130</v>
      </c>
      <c r="C32" s="25">
        <f t="shared" si="6"/>
        <v>46.124000000000002</v>
      </c>
      <c r="D32" s="29">
        <f t="shared" si="3"/>
        <v>83.876000000000005</v>
      </c>
      <c r="F32" s="42"/>
    </row>
    <row r="33" spans="1:15" x14ac:dyDescent="0.3">
      <c r="A33" s="23" t="s">
        <v>3</v>
      </c>
      <c r="B33" s="24">
        <v>3568.28</v>
      </c>
      <c r="C33" s="25">
        <f t="shared" si="6"/>
        <v>1266.025744</v>
      </c>
      <c r="D33" s="29">
        <f t="shared" si="3"/>
        <v>2302.2542560000002</v>
      </c>
      <c r="F33" s="42"/>
    </row>
    <row r="34" spans="1:15" x14ac:dyDescent="0.3">
      <c r="A34" s="23" t="s">
        <v>1</v>
      </c>
      <c r="B34" s="24">
        <f>3888.7-770.95</f>
        <v>3117.75</v>
      </c>
      <c r="C34" s="25">
        <f t="shared" si="6"/>
        <v>1106.1777</v>
      </c>
      <c r="D34" s="29">
        <f t="shared" si="3"/>
        <v>2011.5723</v>
      </c>
      <c r="F34" s="42"/>
    </row>
    <row r="35" spans="1:15" x14ac:dyDescent="0.3">
      <c r="A35" s="23" t="s">
        <v>20</v>
      </c>
      <c r="B35" s="24">
        <f>3631.5+141.7</f>
        <v>3773.2</v>
      </c>
      <c r="C35" s="25">
        <f t="shared" si="6"/>
        <v>1338.73136</v>
      </c>
      <c r="D35" s="29">
        <f t="shared" si="3"/>
        <v>2434.4686400000001</v>
      </c>
      <c r="F35" s="42"/>
    </row>
    <row r="36" spans="1:15" x14ac:dyDescent="0.3">
      <c r="A36" s="23" t="s">
        <v>21</v>
      </c>
      <c r="B36" s="24">
        <v>1348.48</v>
      </c>
      <c r="C36" s="25">
        <f t="shared" si="6"/>
        <v>478.44070400000004</v>
      </c>
      <c r="D36" s="29">
        <f t="shared" si="3"/>
        <v>870.03929599999992</v>
      </c>
      <c r="F36" s="42"/>
    </row>
    <row r="37" spans="1:15" x14ac:dyDescent="0.3">
      <c r="A37" s="23" t="s">
        <v>22</v>
      </c>
      <c r="B37" s="24">
        <v>613.53</v>
      </c>
      <c r="C37" s="25">
        <f t="shared" si="6"/>
        <v>217.68044399999999</v>
      </c>
      <c r="D37" s="29">
        <f t="shared" si="3"/>
        <v>395.84955600000001</v>
      </c>
      <c r="F37" s="42"/>
    </row>
    <row r="38" spans="1:15" ht="15" thickBot="1" x14ac:dyDescent="0.35">
      <c r="A38" s="30" t="s">
        <v>2</v>
      </c>
      <c r="B38" s="31">
        <v>146.19999999999999</v>
      </c>
      <c r="C38" s="16">
        <f>B38*0.3548</f>
        <v>51.871759999999995</v>
      </c>
      <c r="D38" s="32">
        <f t="shared" si="3"/>
        <v>94.328239999999994</v>
      </c>
      <c r="F38" s="42"/>
    </row>
    <row r="39" spans="1:15" s="52" customFormat="1" ht="27.6" x14ac:dyDescent="0.3">
      <c r="A39" s="53" t="s">
        <v>41</v>
      </c>
      <c r="B39" s="47">
        <f>825+617.7</f>
        <v>1442.7</v>
      </c>
      <c r="C39" s="48">
        <v>101.28</v>
      </c>
      <c r="D39" s="49">
        <f t="shared" si="3"/>
        <v>1341.42</v>
      </c>
      <c r="E39" s="50"/>
      <c r="F39" s="51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25.8" customHeight="1" thickBot="1" x14ac:dyDescent="0.35">
      <c r="A40" s="40" t="s">
        <v>23</v>
      </c>
      <c r="B40" s="41">
        <f>B39+B26+B25+B21+B15+B8+B7+B4</f>
        <v>148603.16999999998</v>
      </c>
      <c r="C40" s="41">
        <f t="shared" ref="C40:D40" si="7">C39+C26+C25+C21+C15+C8+C7+C4</f>
        <v>60888.93202</v>
      </c>
      <c r="D40" s="41">
        <f t="shared" si="7"/>
        <v>87714.237980000005</v>
      </c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05_KE_EON_2022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2019-06-24T09:32:40Z</cp:lastPrinted>
  <dcterms:created xsi:type="dcterms:W3CDTF">2015-03-17T12:48:09Z</dcterms:created>
  <dcterms:modified xsi:type="dcterms:W3CDTF">2023-02-21T13:54:19Z</dcterms:modified>
</cp:coreProperties>
</file>