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nalýzy v ÚNSS\za rok 2025\EON\zverejnene na webe\"/>
    </mc:Choice>
  </mc:AlternateContent>
  <bookViews>
    <workbookView xWindow="0" yWindow="0" windowWidth="23040" windowHeight="8940" tabRatio="652"/>
  </bookViews>
  <sheets>
    <sheet name="05_KE_EON_2025" sheetId="19" r:id="rId1"/>
  </sheets>
  <calcPr calcId="162913"/>
</workbook>
</file>

<file path=xl/calcChain.xml><?xml version="1.0" encoding="utf-8"?>
<calcChain xmlns="http://schemas.openxmlformats.org/spreadsheetml/2006/main">
  <c r="B40" i="19" l="1"/>
  <c r="C40" i="19" s="1"/>
  <c r="D35" i="19"/>
  <c r="B35" i="19" s="1"/>
  <c r="B27" i="19" s="1"/>
  <c r="C35" i="19"/>
  <c r="B13" i="19"/>
  <c r="C13" i="19" s="1"/>
  <c r="D13" i="19" s="1"/>
  <c r="C7" i="19"/>
  <c r="D7" i="19"/>
  <c r="D6" i="19"/>
  <c r="B6" i="19" s="1"/>
  <c r="C6" i="19"/>
  <c r="C5" i="19"/>
  <c r="D5" i="19"/>
  <c r="B5" i="19" s="1"/>
  <c r="C30" i="19"/>
  <c r="D30" i="19" s="1"/>
  <c r="C31" i="19"/>
  <c r="C32" i="19"/>
  <c r="D32" i="19" s="1"/>
  <c r="C33" i="19"/>
  <c r="C34" i="19"/>
  <c r="D34" i="19" s="1"/>
  <c r="C36" i="19"/>
  <c r="D36" i="19" s="1"/>
  <c r="C37" i="19"/>
  <c r="D37" i="19" s="1"/>
  <c r="C38" i="19"/>
  <c r="C39" i="19"/>
  <c r="D39" i="19" s="1"/>
  <c r="D31" i="19"/>
  <c r="C28" i="19"/>
  <c r="D28" i="19" s="1"/>
  <c r="C29" i="19"/>
  <c r="C26" i="19"/>
  <c r="D26" i="19" s="1"/>
  <c r="C24" i="19"/>
  <c r="D24" i="19" s="1"/>
  <c r="C25" i="19"/>
  <c r="D25" i="19" s="1"/>
  <c r="C23" i="19"/>
  <c r="D23" i="19" s="1"/>
  <c r="C17" i="19"/>
  <c r="D17" i="19" s="1"/>
  <c r="C18" i="19"/>
  <c r="D18" i="19" s="1"/>
  <c r="C19" i="19"/>
  <c r="C20" i="19"/>
  <c r="D20" i="19" s="1"/>
  <c r="C21" i="19"/>
  <c r="C16" i="19"/>
  <c r="D16" i="19" s="1"/>
  <c r="C10" i="19"/>
  <c r="C11" i="19"/>
  <c r="C12" i="19"/>
  <c r="D12" i="19" s="1"/>
  <c r="C14" i="19"/>
  <c r="C9" i="19"/>
  <c r="D38" i="19"/>
  <c r="D33" i="19"/>
  <c r="B22" i="19"/>
  <c r="D21" i="19"/>
  <c r="D19" i="19"/>
  <c r="B15" i="19"/>
  <c r="D14" i="19"/>
  <c r="B8" i="19"/>
  <c r="C4" i="19" l="1"/>
  <c r="C8" i="19"/>
  <c r="B4" i="19"/>
  <c r="C27" i="19"/>
  <c r="D22" i="19"/>
  <c r="D15" i="19"/>
  <c r="D9" i="19"/>
  <c r="D11" i="19"/>
  <c r="D40" i="19"/>
  <c r="D4" i="19"/>
  <c r="D10" i="19"/>
  <c r="D29" i="19"/>
  <c r="D27" i="19" s="1"/>
  <c r="C22" i="19"/>
  <c r="C15" i="19"/>
  <c r="C41" i="19" l="1"/>
  <c r="D8" i="19"/>
  <c r="B7" i="19" l="1"/>
  <c r="B41" i="19" s="1"/>
  <c r="D41" i="19"/>
</calcChain>
</file>

<file path=xl/sharedStrings.xml><?xml version="1.0" encoding="utf-8"?>
<sst xmlns="http://schemas.openxmlformats.org/spreadsheetml/2006/main" count="43" uniqueCount="43">
  <si>
    <t>Zákonné sociálne odvody ku mzdám</t>
  </si>
  <si>
    <t>Stravné</t>
  </si>
  <si>
    <t>Poplatky banke</t>
  </si>
  <si>
    <t>Krajské stredisko Košice</t>
  </si>
  <si>
    <t xml:space="preserve">Ekonomicky oprávnené náklady, ods. 5, Zák. č. 448/2008 </t>
  </si>
  <si>
    <t>ŠSP</t>
  </si>
  <si>
    <t>SR</t>
  </si>
  <si>
    <t>Ochrana objektu</t>
  </si>
  <si>
    <t>Mzdové náklady</t>
  </si>
  <si>
    <t>Energie elektrina</t>
  </si>
  <si>
    <t>Energie teplo</t>
  </si>
  <si>
    <t>Vodné a stočné</t>
  </si>
  <si>
    <t>Telefóny, internet, prenos dát</t>
  </si>
  <si>
    <t>Poštové</t>
  </si>
  <si>
    <t>Materiál (interiérové vybavenie)</t>
  </si>
  <si>
    <t>Materiál (kanc., hyg. a čisť, dezinfekcia)</t>
  </si>
  <si>
    <t>Školenia, semináre, konferencie</t>
  </si>
  <si>
    <t>Revízie (PO, BOZP a zdrav. dohľad)</t>
  </si>
  <si>
    <t>Vedenie účtovníctva, ostatné všeob. služby</t>
  </si>
  <si>
    <t>Audit účtovníctva ÚNSS - povinný</t>
  </si>
  <si>
    <t>Služby IKT a podpora softvéru</t>
  </si>
  <si>
    <t>Poistenie</t>
  </si>
  <si>
    <t>EON SPOLU</t>
  </si>
  <si>
    <t>Energie plyn</t>
  </si>
  <si>
    <t xml:space="preserve">  Mzdové náklady spolu</t>
  </si>
  <si>
    <t>Cestovné spolu</t>
  </si>
  <si>
    <t>Náklady na energie spolu</t>
  </si>
  <si>
    <t>Výdavky na materiál spolu</t>
  </si>
  <si>
    <t>Materiál (kompenzačné pomôcky)</t>
  </si>
  <si>
    <t>Pracovné pomôcky (ochranné)</t>
  </si>
  <si>
    <t>Dopravné náklady spolu</t>
  </si>
  <si>
    <t xml:space="preserve">PHM </t>
  </si>
  <si>
    <t>servis SMV</t>
  </si>
  <si>
    <t>poistenie - PZP SMV</t>
  </si>
  <si>
    <t>Nájomné spolu</t>
  </si>
  <si>
    <t>Náklady na služby spolu</t>
  </si>
  <si>
    <t>Všeobecné služby (kopírovanie, upratovanie, iné)</t>
  </si>
  <si>
    <t>Materiál (výpočtová technika)</t>
  </si>
  <si>
    <t>Metodická činnosť</t>
  </si>
  <si>
    <t>Materiál (prevádzkové stroje a zariadenia)</t>
  </si>
  <si>
    <t>Výdavky na bežné transféry (dohody, náhrady PN, príspevok na rekreáciu)</t>
  </si>
  <si>
    <t>2025</t>
  </si>
  <si>
    <t>Dane a poplatky (odpad, daň z nehnuteľností)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</si>
</sst>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Sk&quot;"/>
    <numFmt numFmtId="167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49" fontId="3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167" fontId="3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49" fontId="3" fillId="2" borderId="0" xfId="0" applyNumberFormat="1" applyFont="1" applyFill="1" applyBorder="1" applyAlignment="1" applyProtection="1">
      <alignment horizontal="center" vertical="center" wrapText="1" shrinkToFit="1"/>
      <protection hidden="1"/>
    </xf>
    <xf numFmtId="167" fontId="3" fillId="2" borderId="0" xfId="0" applyNumberFormat="1" applyFont="1" applyFill="1" applyBorder="1" applyAlignment="1" applyProtection="1">
      <alignment horizontal="center" vertical="center" wrapText="1" shrinkToFit="1"/>
      <protection hidden="1"/>
    </xf>
    <xf numFmtId="167" fontId="0" fillId="0" borderId="0" xfId="0" applyNumberFormat="1"/>
    <xf numFmtId="4" fontId="0" fillId="0" borderId="0" xfId="0" applyNumberFormat="1"/>
    <xf numFmtId="167" fontId="3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49" fontId="3" fillId="5" borderId="10" xfId="0" applyNumberFormat="1" applyFont="1" applyFill="1" applyBorder="1" applyAlignment="1" applyProtection="1">
      <alignment horizontal="left" vertical="center" wrapText="1" shrinkToFit="1"/>
      <protection hidden="1"/>
    </xf>
    <xf numFmtId="167" fontId="3" fillId="5" borderId="11" xfId="0" applyNumberFormat="1" applyFont="1" applyFill="1" applyBorder="1" applyAlignment="1" applyProtection="1">
      <alignment horizontal="right" vertical="center" wrapText="1" shrinkToFit="1"/>
      <protection hidden="1"/>
    </xf>
    <xf numFmtId="0" fontId="2" fillId="2" borderId="12" xfId="0" applyFont="1" applyFill="1" applyBorder="1" applyAlignment="1">
      <alignment horizontal="left" indent="1"/>
    </xf>
    <xf numFmtId="167" fontId="2" fillId="2" borderId="13" xfId="0" applyNumberFormat="1" applyFont="1" applyFill="1" applyBorder="1"/>
    <xf numFmtId="167" fontId="2" fillId="4" borderId="13" xfId="0" applyNumberFormat="1" applyFont="1" applyFill="1" applyBorder="1"/>
    <xf numFmtId="167" fontId="2" fillId="3" borderId="14" xfId="0" applyNumberFormat="1" applyFont="1" applyFill="1" applyBorder="1"/>
    <xf numFmtId="0" fontId="2" fillId="2" borderId="15" xfId="0" applyFont="1" applyFill="1" applyBorder="1" applyAlignment="1">
      <alignment horizontal="left" indent="1"/>
    </xf>
    <xf numFmtId="167" fontId="2" fillId="2" borderId="16" xfId="0" applyNumberFormat="1" applyFont="1" applyFill="1" applyBorder="1"/>
    <xf numFmtId="167" fontId="2" fillId="4" borderId="16" xfId="0" applyNumberFormat="1" applyFont="1" applyFill="1" applyBorder="1"/>
    <xf numFmtId="167" fontId="2" fillId="3" borderId="17" xfId="0" applyNumberFormat="1" applyFont="1" applyFill="1" applyBorder="1"/>
    <xf numFmtId="0" fontId="5" fillId="5" borderId="10" xfId="0" applyFont="1" applyFill="1" applyBorder="1" applyAlignment="1">
      <alignment horizontal="left" indent="1"/>
    </xf>
    <xf numFmtId="167" fontId="5" fillId="5" borderId="11" xfId="0" applyNumberFormat="1" applyFont="1" applyFill="1" applyBorder="1"/>
    <xf numFmtId="167" fontId="5" fillId="5" borderId="18" xfId="0" applyNumberFormat="1" applyFont="1" applyFill="1" applyBorder="1"/>
    <xf numFmtId="167" fontId="2" fillId="3" borderId="19" xfId="0" applyNumberFormat="1" applyFont="1" applyFill="1" applyBorder="1"/>
    <xf numFmtId="0" fontId="2" fillId="2" borderId="20" xfId="0" applyFont="1" applyFill="1" applyBorder="1" applyAlignment="1">
      <alignment horizontal="left" indent="1"/>
    </xf>
    <xf numFmtId="167" fontId="2" fillId="2" borderId="21" xfId="0" applyNumberFormat="1" applyFont="1" applyFill="1" applyBorder="1"/>
    <xf numFmtId="167" fontId="2" fillId="4" borderId="21" xfId="0" applyNumberFormat="1" applyFont="1" applyFill="1" applyBorder="1"/>
    <xf numFmtId="167" fontId="2" fillId="3" borderId="22" xfId="0" applyNumberFormat="1" applyFont="1" applyFill="1" applyBorder="1"/>
    <xf numFmtId="167" fontId="2" fillId="3" borderId="23" xfId="0" applyNumberFormat="1" applyFont="1" applyFill="1" applyBorder="1"/>
    <xf numFmtId="0" fontId="2" fillId="2" borderId="24" xfId="0" applyFont="1" applyFill="1" applyBorder="1" applyAlignment="1">
      <alignment horizontal="left" indent="1"/>
    </xf>
    <xf numFmtId="167" fontId="2" fillId="3" borderId="25" xfId="0" applyNumberFormat="1" applyFont="1" applyFill="1" applyBorder="1"/>
    <xf numFmtId="0" fontId="2" fillId="2" borderId="26" xfId="0" applyFont="1" applyFill="1" applyBorder="1" applyAlignment="1">
      <alignment horizontal="left" indent="1"/>
    </xf>
    <xf numFmtId="167" fontId="2" fillId="2" borderId="27" xfId="0" applyNumberFormat="1" applyFont="1" applyFill="1" applyBorder="1"/>
    <xf numFmtId="167" fontId="2" fillId="3" borderId="28" xfId="0" applyNumberFormat="1" applyFont="1" applyFill="1" applyBorder="1"/>
    <xf numFmtId="0" fontId="2" fillId="0" borderId="12" xfId="0" applyFont="1" applyFill="1" applyBorder="1" applyAlignment="1">
      <alignment horizontal="left" indent="1"/>
    </xf>
    <xf numFmtId="167" fontId="2" fillId="0" borderId="13" xfId="0" applyNumberFormat="1" applyFont="1" applyFill="1" applyBorder="1"/>
    <xf numFmtId="0" fontId="2" fillId="0" borderId="20" xfId="0" applyFont="1" applyFill="1" applyBorder="1" applyAlignment="1">
      <alignment horizontal="left" indent="1"/>
    </xf>
    <xf numFmtId="167" fontId="2" fillId="0" borderId="21" xfId="0" applyNumberFormat="1" applyFont="1" applyFill="1" applyBorder="1"/>
    <xf numFmtId="0" fontId="2" fillId="0" borderId="26" xfId="0" applyFont="1" applyFill="1" applyBorder="1" applyAlignment="1">
      <alignment horizontal="left" indent="1"/>
    </xf>
    <xf numFmtId="167" fontId="2" fillId="0" borderId="27" xfId="0" applyNumberFormat="1" applyFont="1" applyFill="1" applyBorder="1"/>
    <xf numFmtId="167" fontId="5" fillId="5" borderId="3" xfId="0" applyNumberFormat="1" applyFont="1" applyFill="1" applyBorder="1"/>
    <xf numFmtId="0" fontId="5" fillId="5" borderId="7" xfId="0" applyFont="1" applyFill="1" applyBorder="1" applyAlignment="1">
      <alignment horizontal="left" wrapText="1" indent="1"/>
    </xf>
    <xf numFmtId="167" fontId="5" fillId="5" borderId="5" xfId="0" applyNumberFormat="1" applyFont="1" applyFill="1" applyBorder="1"/>
    <xf numFmtId="167" fontId="5" fillId="5" borderId="29" xfId="0" applyNumberFormat="1" applyFont="1" applyFill="1" applyBorder="1"/>
    <xf numFmtId="167" fontId="5" fillId="5" borderId="6" xfId="0" applyNumberFormat="1" applyFont="1" applyFill="1" applyBorder="1"/>
    <xf numFmtId="0" fontId="5" fillId="6" borderId="8" xfId="0" applyFont="1" applyFill="1" applyBorder="1" applyAlignment="1">
      <alignment horizontal="left" indent="1"/>
    </xf>
    <xf numFmtId="167" fontId="5" fillId="6" borderId="9" xfId="0" applyNumberFormat="1" applyFont="1" applyFill="1" applyBorder="1"/>
    <xf numFmtId="167" fontId="0" fillId="0" borderId="0" xfId="0" applyNumberFormat="1" applyFill="1"/>
    <xf numFmtId="167" fontId="4" fillId="0" borderId="0" xfId="0" applyNumberFormat="1" applyFont="1" applyFill="1"/>
    <xf numFmtId="0" fontId="2" fillId="2" borderId="30" xfId="0" applyFont="1" applyFill="1" applyBorder="1" applyAlignment="1">
      <alignment horizontal="left" indent="1"/>
    </xf>
    <xf numFmtId="167" fontId="2" fillId="2" borderId="31" xfId="0" applyNumberFormat="1" applyFont="1" applyFill="1" applyBorder="1"/>
    <xf numFmtId="167" fontId="2" fillId="4" borderId="31" xfId="0" applyNumberFormat="1" applyFont="1" applyFill="1" applyBorder="1"/>
    <xf numFmtId="167" fontId="2" fillId="3" borderId="32" xfId="0" applyNumberFormat="1" applyFont="1" applyFill="1" applyBorder="1"/>
    <xf numFmtId="4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4" fontId="3" fillId="0" borderId="2" xfId="0" applyNumberFormat="1" applyFont="1" applyBorder="1" applyAlignment="1" applyProtection="1">
      <alignment horizontal="center" vertical="center" wrapText="1" shrinkToFit="1"/>
      <protection hidden="1"/>
    </xf>
    <xf numFmtId="164" fontId="3" fillId="0" borderId="4" xfId="0" applyNumberFormat="1" applyFont="1" applyBorder="1" applyAlignment="1" applyProtection="1">
      <alignment horizontal="center" vertical="center" wrapText="1" shrinkToFit="1"/>
      <protection hidden="1"/>
    </xf>
    <xf numFmtId="164" fontId="3" fillId="0" borderId="3" xfId="0" applyNumberFormat="1" applyFont="1" applyBorder="1" applyAlignment="1" applyProtection="1">
      <alignment horizontal="center" vertical="center" wrapText="1" shrinkToFit="1"/>
      <protection hidden="1"/>
    </xf>
  </cellXfs>
  <cellStyles count="2">
    <cellStyle name="Normálna" xfId="0" builtinId="0"/>
    <cellStyle name="normálne_vuctovacia tabulka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topLeftCell="A28" workbookViewId="0">
      <selection activeCell="C48" sqref="C48"/>
    </sheetView>
  </sheetViews>
  <sheetFormatPr defaultRowHeight="14.4" x14ac:dyDescent="0.3"/>
  <cols>
    <col min="1" max="1" width="45.5546875" bestFit="1" customWidth="1"/>
    <col min="2" max="2" width="13.21875" style="5" bestFit="1" customWidth="1"/>
    <col min="3" max="4" width="12.6640625" style="5" bestFit="1" customWidth="1"/>
    <col min="5" max="5" width="4.5546875" style="6" customWidth="1"/>
    <col min="6" max="6" width="15.44140625" style="5" customWidth="1"/>
    <col min="7" max="15" width="8.88671875" style="6"/>
  </cols>
  <sheetData>
    <row r="1" spans="1:15" ht="15" customHeight="1" thickBot="1" x14ac:dyDescent="0.35">
      <c r="A1" s="53" t="s">
        <v>4</v>
      </c>
      <c r="B1" s="54"/>
      <c r="C1" s="54"/>
      <c r="D1" s="55"/>
      <c r="F1" s="45"/>
    </row>
    <row r="2" spans="1:15" ht="15" thickBot="1" x14ac:dyDescent="0.35">
      <c r="A2" s="1" t="s">
        <v>3</v>
      </c>
      <c r="B2" s="1" t="s">
        <v>41</v>
      </c>
      <c r="C2" s="7" t="s">
        <v>5</v>
      </c>
      <c r="D2" s="2" t="s">
        <v>6</v>
      </c>
      <c r="F2" s="45"/>
    </row>
    <row r="3" spans="1:15" ht="15" thickBot="1" x14ac:dyDescent="0.35">
      <c r="A3" s="3"/>
      <c r="B3" s="4"/>
      <c r="C3" s="4"/>
      <c r="D3" s="4"/>
      <c r="F3" s="45"/>
    </row>
    <row r="4" spans="1:15" ht="15" thickBot="1" x14ac:dyDescent="0.35">
      <c r="A4" s="8" t="s">
        <v>24</v>
      </c>
      <c r="B4" s="9">
        <f>SUM(B5:B6)</f>
        <v>197878.93</v>
      </c>
      <c r="C4" s="9">
        <f t="shared" ref="C4:D4" si="0">SUM(C5:C6)</f>
        <v>79490.820000000007</v>
      </c>
      <c r="D4" s="9">
        <f t="shared" si="0"/>
        <v>118388.10999999999</v>
      </c>
      <c r="F4" s="45"/>
    </row>
    <row r="5" spans="1:15" x14ac:dyDescent="0.3">
      <c r="A5" s="10" t="s">
        <v>8</v>
      </c>
      <c r="B5" s="11">
        <f>C5+D5</f>
        <v>147653.16999999998</v>
      </c>
      <c r="C5" s="12">
        <f>ROUNDDOWN(2100+143153.17*0.4,2)</f>
        <v>59361.26</v>
      </c>
      <c r="D5" s="13">
        <f>ROUNDUP(2400+143153.17*0.6,2)</f>
        <v>88291.909999999989</v>
      </c>
      <c r="F5" s="45"/>
    </row>
    <row r="6" spans="1:15" ht="15" thickBot="1" x14ac:dyDescent="0.35">
      <c r="A6" s="14" t="s">
        <v>0</v>
      </c>
      <c r="B6" s="15">
        <f>C6+D6</f>
        <v>50225.759999999995</v>
      </c>
      <c r="C6" s="16">
        <f>ROUNDDOWN(644.64+48712.32*0.4,2)</f>
        <v>20129.560000000001</v>
      </c>
      <c r="D6" s="17">
        <f>ROUNDUP(868.8+48712.32*0.6,2)</f>
        <v>30096.199999999997</v>
      </c>
      <c r="F6" s="45"/>
    </row>
    <row r="7" spans="1:15" ht="15" thickBot="1" x14ac:dyDescent="0.35">
      <c r="A7" s="18" t="s">
        <v>25</v>
      </c>
      <c r="B7" s="19">
        <f>C7+D7</f>
        <v>5370.5599999999995</v>
      </c>
      <c r="C7" s="19">
        <f>ROUNDDOWN(2034.06+1187.9*0.4,2)</f>
        <v>2509.2199999999998</v>
      </c>
      <c r="D7" s="20">
        <f>ROUNDUP(2148.6+1187.9*0.6,2)</f>
        <v>2861.34</v>
      </c>
      <c r="F7" s="45"/>
    </row>
    <row r="8" spans="1:15" ht="15" thickBot="1" x14ac:dyDescent="0.35">
      <c r="A8" s="18" t="s">
        <v>26</v>
      </c>
      <c r="B8" s="19">
        <f>SUM(B9:B14)</f>
        <v>7094.6699999999992</v>
      </c>
      <c r="C8" s="19">
        <f t="shared" ref="C8:D8" si="1">SUM(C9:C14)</f>
        <v>2837.85</v>
      </c>
      <c r="D8" s="19">
        <f t="shared" si="1"/>
        <v>4256.82</v>
      </c>
      <c r="F8" s="46"/>
    </row>
    <row r="9" spans="1:15" x14ac:dyDescent="0.3">
      <c r="A9" s="10" t="s">
        <v>9</v>
      </c>
      <c r="B9" s="11">
        <v>1507.8</v>
      </c>
      <c r="C9" s="12">
        <f>ROUNDDOWN(B9*0.4,2)</f>
        <v>603.12</v>
      </c>
      <c r="D9" s="21">
        <f t="shared" ref="D9:D40" si="2">B9-C9</f>
        <v>904.68</v>
      </c>
      <c r="E9"/>
      <c r="F9" s="45"/>
      <c r="K9"/>
      <c r="L9"/>
      <c r="M9"/>
      <c r="N9"/>
      <c r="O9"/>
    </row>
    <row r="10" spans="1:15" x14ac:dyDescent="0.3">
      <c r="A10" s="22" t="s">
        <v>23</v>
      </c>
      <c r="B10" s="23">
        <v>2324.64</v>
      </c>
      <c r="C10" s="24">
        <f t="shared" ref="C10:C14" si="3">ROUNDDOWN(B10*0.4,2)</f>
        <v>929.85</v>
      </c>
      <c r="D10" s="25">
        <f t="shared" si="2"/>
        <v>1394.79</v>
      </c>
      <c r="F10" s="45"/>
    </row>
    <row r="11" spans="1:15" x14ac:dyDescent="0.3">
      <c r="A11" s="22" t="s">
        <v>10</v>
      </c>
      <c r="B11" s="23">
        <v>1007.01</v>
      </c>
      <c r="C11" s="24">
        <f t="shared" si="3"/>
        <v>402.8</v>
      </c>
      <c r="D11" s="25">
        <f t="shared" si="2"/>
        <v>604.21</v>
      </c>
      <c r="F11" s="45"/>
    </row>
    <row r="12" spans="1:15" x14ac:dyDescent="0.3">
      <c r="A12" s="22" t="s">
        <v>11</v>
      </c>
      <c r="B12" s="23">
        <v>651.36</v>
      </c>
      <c r="C12" s="24">
        <f t="shared" si="3"/>
        <v>260.54000000000002</v>
      </c>
      <c r="D12" s="25">
        <f t="shared" si="2"/>
        <v>390.82</v>
      </c>
      <c r="F12" s="45"/>
    </row>
    <row r="13" spans="1:15" x14ac:dyDescent="0.3">
      <c r="A13" s="22" t="s">
        <v>12</v>
      </c>
      <c r="B13" s="23">
        <f>919.57+478.39</f>
        <v>1397.96</v>
      </c>
      <c r="C13" s="24">
        <f t="shared" si="3"/>
        <v>559.17999999999995</v>
      </c>
      <c r="D13" s="25">
        <f t="shared" si="2"/>
        <v>838.78000000000009</v>
      </c>
      <c r="F13" s="45"/>
    </row>
    <row r="14" spans="1:15" ht="15" thickBot="1" x14ac:dyDescent="0.35">
      <c r="A14" s="14" t="s">
        <v>13</v>
      </c>
      <c r="B14" s="15">
        <v>205.9</v>
      </c>
      <c r="C14" s="24">
        <f t="shared" si="3"/>
        <v>82.36</v>
      </c>
      <c r="D14" s="26">
        <f t="shared" si="2"/>
        <v>123.54</v>
      </c>
      <c r="F14" s="45"/>
    </row>
    <row r="15" spans="1:15" ht="15" thickBot="1" x14ac:dyDescent="0.35">
      <c r="A15" s="18" t="s">
        <v>27</v>
      </c>
      <c r="B15" s="19">
        <f>SUM(B16:B21)</f>
        <v>7751.4</v>
      </c>
      <c r="C15" s="19">
        <f>SUM(C16:C21)</f>
        <v>3100.54</v>
      </c>
      <c r="D15" s="19">
        <f>SUM(D16:D21)</f>
        <v>4650.8599999999997</v>
      </c>
      <c r="F15" s="46"/>
    </row>
    <row r="16" spans="1:15" x14ac:dyDescent="0.3">
      <c r="A16" s="10" t="s">
        <v>14</v>
      </c>
      <c r="B16" s="48">
        <v>960.63</v>
      </c>
      <c r="C16" s="49">
        <f>ROUNDDOWN(B16*0.4,2)</f>
        <v>384.25</v>
      </c>
      <c r="D16" s="50">
        <f>B16-C16</f>
        <v>576.38</v>
      </c>
      <c r="F16" s="46"/>
    </row>
    <row r="17" spans="1:6" s="6" customFormat="1" x14ac:dyDescent="0.3">
      <c r="A17" s="47" t="s">
        <v>28</v>
      </c>
      <c r="B17" s="48">
        <v>1563</v>
      </c>
      <c r="C17" s="49">
        <f t="shared" ref="C17:C21" si="4">ROUNDDOWN(B17*0.4,2)</f>
        <v>625.20000000000005</v>
      </c>
      <c r="D17" s="50">
        <f t="shared" si="2"/>
        <v>937.8</v>
      </c>
      <c r="F17" s="45"/>
    </row>
    <row r="18" spans="1:6" s="6" customFormat="1" x14ac:dyDescent="0.3">
      <c r="A18" s="27" t="s">
        <v>37</v>
      </c>
      <c r="B18" s="23">
        <v>1151.58</v>
      </c>
      <c r="C18" s="49">
        <f t="shared" si="4"/>
        <v>460.63</v>
      </c>
      <c r="D18" s="28">
        <f t="shared" si="2"/>
        <v>690.94999999999993</v>
      </c>
      <c r="F18" s="45"/>
    </row>
    <row r="19" spans="1:6" s="6" customFormat="1" x14ac:dyDescent="0.3">
      <c r="A19" s="27" t="s">
        <v>39</v>
      </c>
      <c r="B19" s="23">
        <v>326.27</v>
      </c>
      <c r="C19" s="49">
        <f t="shared" si="4"/>
        <v>130.5</v>
      </c>
      <c r="D19" s="28">
        <f t="shared" si="2"/>
        <v>195.76999999999998</v>
      </c>
      <c r="F19" s="45"/>
    </row>
    <row r="20" spans="1:6" s="6" customFormat="1" x14ac:dyDescent="0.3">
      <c r="A20" s="22" t="s">
        <v>15</v>
      </c>
      <c r="B20" s="23">
        <v>2699.99</v>
      </c>
      <c r="C20" s="49">
        <f t="shared" si="4"/>
        <v>1079.99</v>
      </c>
      <c r="D20" s="28">
        <f t="shared" si="2"/>
        <v>1619.9999999999998</v>
      </c>
      <c r="F20" s="45"/>
    </row>
    <row r="21" spans="1:6" s="6" customFormat="1" ht="15" thickBot="1" x14ac:dyDescent="0.35">
      <c r="A21" s="29" t="s">
        <v>29</v>
      </c>
      <c r="B21" s="30">
        <v>1049.93</v>
      </c>
      <c r="C21" s="49">
        <f t="shared" si="4"/>
        <v>419.97</v>
      </c>
      <c r="D21" s="31">
        <f t="shared" si="2"/>
        <v>629.96</v>
      </c>
      <c r="F21" s="45"/>
    </row>
    <row r="22" spans="1:6" s="6" customFormat="1" ht="15" thickBot="1" x14ac:dyDescent="0.35">
      <c r="A22" s="18" t="s">
        <v>30</v>
      </c>
      <c r="B22" s="19">
        <f>SUM(B23:B25)</f>
        <v>3099.65</v>
      </c>
      <c r="C22" s="19">
        <f t="shared" ref="C22:D22" si="5">SUM(C23:C25)</f>
        <v>1239.8400000000001</v>
      </c>
      <c r="D22" s="19">
        <f t="shared" si="5"/>
        <v>1859.8100000000002</v>
      </c>
      <c r="F22" s="46"/>
    </row>
    <row r="23" spans="1:6" s="6" customFormat="1" x14ac:dyDescent="0.3">
      <c r="A23" s="32" t="s">
        <v>31</v>
      </c>
      <c r="B23" s="33">
        <v>1305.44</v>
      </c>
      <c r="C23" s="24">
        <f>ROUNDDOWN(B23*0.4,2)</f>
        <v>522.16999999999996</v>
      </c>
      <c r="D23" s="28">
        <f t="shared" si="2"/>
        <v>783.2700000000001</v>
      </c>
      <c r="F23" s="45"/>
    </row>
    <row r="24" spans="1:6" s="6" customFormat="1" x14ac:dyDescent="0.3">
      <c r="A24" s="34" t="s">
        <v>32</v>
      </c>
      <c r="B24" s="35">
        <v>469.97</v>
      </c>
      <c r="C24" s="24">
        <f t="shared" ref="C24:C25" si="6">ROUNDDOWN(B24*0.4,2)</f>
        <v>187.98</v>
      </c>
      <c r="D24" s="28">
        <f t="shared" si="2"/>
        <v>281.99</v>
      </c>
      <c r="F24" s="45"/>
    </row>
    <row r="25" spans="1:6" s="6" customFormat="1" ht="15" thickBot="1" x14ac:dyDescent="0.35">
      <c r="A25" s="36" t="s">
        <v>33</v>
      </c>
      <c r="B25" s="37">
        <v>1324.24</v>
      </c>
      <c r="C25" s="24">
        <f t="shared" si="6"/>
        <v>529.69000000000005</v>
      </c>
      <c r="D25" s="28">
        <f t="shared" si="2"/>
        <v>794.55</v>
      </c>
      <c r="F25" s="45"/>
    </row>
    <row r="26" spans="1:6" s="6" customFormat="1" ht="15" thickBot="1" x14ac:dyDescent="0.35">
      <c r="A26" s="18" t="s">
        <v>34</v>
      </c>
      <c r="B26" s="19">
        <v>660.67</v>
      </c>
      <c r="C26" s="19">
        <f>ROUNDDOWN(B26*0.4,2)</f>
        <v>264.26</v>
      </c>
      <c r="D26" s="38">
        <f t="shared" si="2"/>
        <v>396.40999999999997</v>
      </c>
      <c r="F26" s="46"/>
    </row>
    <row r="27" spans="1:6" s="6" customFormat="1" ht="15" thickBot="1" x14ac:dyDescent="0.35">
      <c r="A27" s="18" t="s">
        <v>35</v>
      </c>
      <c r="B27" s="19">
        <f>SUM(B28:B39)</f>
        <v>21892.370000000003</v>
      </c>
      <c r="C27" s="19">
        <f t="shared" ref="C27:D27" si="7">SUM(C28:C39)</f>
        <v>8734.0300000000007</v>
      </c>
      <c r="D27" s="19">
        <f t="shared" si="7"/>
        <v>13158.34</v>
      </c>
      <c r="F27" s="46"/>
    </row>
    <row r="28" spans="1:6" s="6" customFormat="1" x14ac:dyDescent="0.3">
      <c r="A28" s="10" t="s">
        <v>16</v>
      </c>
      <c r="B28" s="11">
        <v>1426.54</v>
      </c>
      <c r="C28" s="24">
        <f>ROUNDDOWN(B28*0.4,2)</f>
        <v>570.61</v>
      </c>
      <c r="D28" s="13">
        <f t="shared" si="2"/>
        <v>855.93</v>
      </c>
      <c r="F28" s="45"/>
    </row>
    <row r="29" spans="1:6" s="6" customFormat="1" x14ac:dyDescent="0.3">
      <c r="A29" s="22" t="s">
        <v>17</v>
      </c>
      <c r="B29" s="23">
        <v>2784.47</v>
      </c>
      <c r="C29" s="24">
        <f>ROUNDDOWN(B29*0.4,2)</f>
        <v>1113.78</v>
      </c>
      <c r="D29" s="28">
        <f t="shared" si="2"/>
        <v>1670.6899999999998</v>
      </c>
      <c r="F29" s="45"/>
    </row>
    <row r="30" spans="1:6" s="6" customFormat="1" x14ac:dyDescent="0.3">
      <c r="A30" s="22" t="s">
        <v>36</v>
      </c>
      <c r="B30" s="23">
        <v>1473.33</v>
      </c>
      <c r="C30" s="24">
        <f t="shared" ref="C30:C39" si="8">ROUNDDOWN(B30*0.4,2)</f>
        <v>589.33000000000004</v>
      </c>
      <c r="D30" s="28">
        <f t="shared" si="2"/>
        <v>883.99999999999989</v>
      </c>
      <c r="F30" s="45"/>
    </row>
    <row r="31" spans="1:6" s="6" customFormat="1" x14ac:dyDescent="0.3">
      <c r="A31" s="22" t="s">
        <v>18</v>
      </c>
      <c r="B31" s="23">
        <v>1637.99</v>
      </c>
      <c r="C31" s="24">
        <f t="shared" si="8"/>
        <v>655.19000000000005</v>
      </c>
      <c r="D31" s="28">
        <f t="shared" si="2"/>
        <v>982.8</v>
      </c>
      <c r="F31" s="45"/>
    </row>
    <row r="32" spans="1:6" s="6" customFormat="1" x14ac:dyDescent="0.3">
      <c r="A32" s="22" t="s">
        <v>19</v>
      </c>
      <c r="B32" s="23">
        <v>410</v>
      </c>
      <c r="C32" s="24">
        <f t="shared" si="8"/>
        <v>164</v>
      </c>
      <c r="D32" s="28">
        <f t="shared" si="2"/>
        <v>246</v>
      </c>
      <c r="F32" s="45"/>
    </row>
    <row r="33" spans="1:6" s="6" customFormat="1" x14ac:dyDescent="0.3">
      <c r="A33" s="22" t="s">
        <v>7</v>
      </c>
      <c r="B33" s="23">
        <v>689.32</v>
      </c>
      <c r="C33" s="24">
        <f t="shared" si="8"/>
        <v>275.72000000000003</v>
      </c>
      <c r="D33" s="28">
        <f t="shared" si="2"/>
        <v>413.6</v>
      </c>
      <c r="F33" s="45"/>
    </row>
    <row r="34" spans="1:6" s="6" customFormat="1" x14ac:dyDescent="0.3">
      <c r="A34" s="22" t="s">
        <v>38</v>
      </c>
      <c r="B34" s="23">
        <v>2232.5</v>
      </c>
      <c r="C34" s="24">
        <f t="shared" si="8"/>
        <v>893</v>
      </c>
      <c r="D34" s="28">
        <f t="shared" si="2"/>
        <v>1339.5</v>
      </c>
      <c r="F34" s="45"/>
    </row>
    <row r="35" spans="1:6" s="6" customFormat="1" x14ac:dyDescent="0.3">
      <c r="A35" s="22" t="s">
        <v>1</v>
      </c>
      <c r="B35" s="23">
        <f>C35+D35</f>
        <v>5968.21</v>
      </c>
      <c r="C35" s="24">
        <f>ROUNDDOWN(1549.48+2037.3*0.4,2)</f>
        <v>2364.4</v>
      </c>
      <c r="D35" s="28">
        <f>ROUNDUP(2381.43+2037.3*0.6,2)</f>
        <v>3603.81</v>
      </c>
      <c r="F35" s="45"/>
    </row>
    <row r="36" spans="1:6" s="6" customFormat="1" x14ac:dyDescent="0.3">
      <c r="A36" s="22" t="s">
        <v>20</v>
      </c>
      <c r="B36" s="23">
        <v>2978.83</v>
      </c>
      <c r="C36" s="24">
        <f t="shared" si="8"/>
        <v>1191.53</v>
      </c>
      <c r="D36" s="28">
        <f t="shared" si="2"/>
        <v>1787.3</v>
      </c>
      <c r="F36" s="45"/>
    </row>
    <row r="37" spans="1:6" s="6" customFormat="1" x14ac:dyDescent="0.3">
      <c r="A37" s="22" t="s">
        <v>21</v>
      </c>
      <c r="B37" s="23">
        <v>1384.2</v>
      </c>
      <c r="C37" s="24">
        <f t="shared" si="8"/>
        <v>553.67999999999995</v>
      </c>
      <c r="D37" s="28">
        <f t="shared" si="2"/>
        <v>830.5200000000001</v>
      </c>
      <c r="F37" s="45"/>
    </row>
    <row r="38" spans="1:6" s="6" customFormat="1" x14ac:dyDescent="0.3">
      <c r="A38" s="22" t="s">
        <v>42</v>
      </c>
      <c r="B38" s="23">
        <v>760.48</v>
      </c>
      <c r="C38" s="24">
        <f t="shared" si="8"/>
        <v>304.19</v>
      </c>
      <c r="D38" s="28">
        <f t="shared" si="2"/>
        <v>456.29</v>
      </c>
      <c r="F38" s="45"/>
    </row>
    <row r="39" spans="1:6" s="6" customFormat="1" ht="15" thickBot="1" x14ac:dyDescent="0.35">
      <c r="A39" s="29" t="s">
        <v>2</v>
      </c>
      <c r="B39" s="30">
        <v>146.5</v>
      </c>
      <c r="C39" s="24">
        <f t="shared" si="8"/>
        <v>58.6</v>
      </c>
      <c r="D39" s="31">
        <f t="shared" si="2"/>
        <v>87.9</v>
      </c>
      <c r="F39" s="45"/>
    </row>
    <row r="40" spans="1:6" s="6" customFormat="1" ht="28.2" x14ac:dyDescent="0.3">
      <c r="A40" s="39" t="s">
        <v>40</v>
      </c>
      <c r="B40" s="40">
        <f>3840+420.97+505.85</f>
        <v>4766.8200000000006</v>
      </c>
      <c r="C40" s="41">
        <f>ROUNDDOWN(B40*0.4,2)</f>
        <v>1906.72</v>
      </c>
      <c r="D40" s="42">
        <f t="shared" si="2"/>
        <v>2860.1000000000004</v>
      </c>
      <c r="F40" s="5"/>
    </row>
    <row r="41" spans="1:6" s="6" customFormat="1" ht="15" thickBot="1" x14ac:dyDescent="0.35">
      <c r="A41" s="43" t="s">
        <v>22</v>
      </c>
      <c r="B41" s="44">
        <f>B40+B27+B26+B22+B15+B8+B7+B4</f>
        <v>248515.07</v>
      </c>
      <c r="C41" s="44">
        <f>C40+C27+C26+C22+C15+C8+C7+C4</f>
        <v>100083.28</v>
      </c>
      <c r="D41" s="44">
        <f>D40+D27+D26+D22+D15+D8+D7+D4</f>
        <v>148431.78999999998</v>
      </c>
      <c r="F41" s="5"/>
    </row>
    <row r="43" spans="1:6" s="6" customFormat="1" x14ac:dyDescent="0.3">
      <c r="A43"/>
      <c r="B43" s="51"/>
      <c r="C43" s="51"/>
      <c r="D43" s="51"/>
      <c r="F43" s="5"/>
    </row>
    <row r="44" spans="1:6" s="6" customFormat="1" x14ac:dyDescent="0.3">
      <c r="A44"/>
      <c r="B44" s="52"/>
      <c r="C44" s="52"/>
      <c r="D44" s="52"/>
      <c r="F44" s="5"/>
    </row>
    <row r="46" spans="1:6" x14ac:dyDescent="0.3">
      <c r="C46" s="6"/>
      <c r="D46" s="6"/>
    </row>
  </sheetData>
  <mergeCells count="1">
    <mergeCell ref="A1:D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05_KE_EON_2025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Rovnakova</dc:creator>
  <cp:lastModifiedBy>winterova</cp:lastModifiedBy>
  <cp:lastPrinted>2019-06-24T09:32:40Z</cp:lastPrinted>
  <dcterms:created xsi:type="dcterms:W3CDTF">2015-03-17T12:48:09Z</dcterms:created>
  <dcterms:modified xsi:type="dcterms:W3CDTF">2026-02-17T09:30:27Z</dcterms:modified>
</cp:coreProperties>
</file>